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2.xml" ContentType="application/vnd.openxmlformats-officedocument.drawingml.chartshapes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workbookProtection workbookAlgorithmName="SHA-512" workbookHashValue="/84HqdcG/8uwlCfCPyBnP/BA8ssMC3SMBERDXZQQTSwR25lsoLkbBtpuE+od+FZtJwWTpelf+2oPW/L+AlXzDQ==" workbookSaltValue="VEEXQTExHIVEpWoCEkzJxA==" workbookSpinCount="100000" lockStructure="1"/>
  <bookViews>
    <workbookView xWindow="0" yWindow="0" windowWidth="20490" windowHeight="8910"/>
  </bookViews>
  <sheets>
    <sheet name="TABLAS " sheetId="1" r:id="rId1"/>
    <sheet name="GRAFICAS " sheetId="2" r:id="rId2"/>
  </sheets>
  <definedNames>
    <definedName name="_xlnm.Print_Area" localSheetId="1">'GRAFICAS '!$A$1:$BS$431</definedName>
    <definedName name="_xlnm.Print_Area" localSheetId="0">'TABLAS '!$A$1:$BI$264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8" i="1" l="1"/>
  <c r="J106" i="1" l="1"/>
  <c r="I106" i="1"/>
  <c r="H106" i="1"/>
  <c r="G106" i="1"/>
  <c r="F106" i="1"/>
  <c r="E106" i="1"/>
  <c r="D106" i="1"/>
  <c r="C106" i="1"/>
  <c r="R87" i="1"/>
  <c r="L91" i="1"/>
  <c r="M91" i="1"/>
  <c r="N91" i="1"/>
  <c r="O91" i="1"/>
  <c r="P91" i="1"/>
  <c r="Q91" i="1"/>
  <c r="R91" i="1"/>
  <c r="H91" i="1"/>
  <c r="G91" i="1"/>
  <c r="F91" i="1"/>
  <c r="E91" i="1"/>
  <c r="D91" i="1"/>
  <c r="C91" i="1"/>
  <c r="W76" i="1"/>
  <c r="V76" i="1"/>
  <c r="U76" i="1"/>
  <c r="P76" i="1"/>
  <c r="O76" i="1"/>
  <c r="N76" i="1"/>
  <c r="M76" i="1"/>
  <c r="L76" i="1"/>
  <c r="K76" i="1"/>
  <c r="J76" i="1"/>
  <c r="I76" i="1"/>
  <c r="F76" i="1"/>
  <c r="E76" i="1"/>
  <c r="D76" i="1"/>
  <c r="C76" i="1"/>
  <c r="Q76" i="1" l="1"/>
  <c r="V57" i="1"/>
  <c r="U57" i="1"/>
  <c r="K53" i="1"/>
  <c r="K54" i="1"/>
  <c r="K55" i="1"/>
  <c r="K56" i="1"/>
  <c r="K57" i="1"/>
  <c r="K58" i="1"/>
  <c r="AV39" i="1" l="1"/>
  <c r="AU39" i="1"/>
  <c r="AT39" i="1"/>
  <c r="AS39" i="1"/>
  <c r="AR39" i="1"/>
  <c r="AQ39" i="1"/>
  <c r="AP39" i="1"/>
  <c r="AJ39" i="1"/>
  <c r="AI39" i="1"/>
  <c r="AH39" i="1"/>
  <c r="AG39" i="1"/>
  <c r="AV25" i="1"/>
  <c r="AU25" i="1"/>
  <c r="AT25" i="1"/>
  <c r="AS25" i="1"/>
  <c r="AR25" i="1"/>
  <c r="AQ25" i="1"/>
  <c r="AP25" i="1"/>
  <c r="AM25" i="1"/>
  <c r="AL25" i="1"/>
  <c r="AK25" i="1"/>
  <c r="AG25" i="1"/>
  <c r="AH25" i="1"/>
  <c r="BA9" i="1" l="1"/>
  <c r="AZ9" i="1"/>
  <c r="AY9" i="1"/>
  <c r="AX9" i="1"/>
  <c r="AW9" i="1"/>
  <c r="AT58" i="1" l="1"/>
  <c r="AT57" i="1"/>
  <c r="N240" i="1" l="1"/>
  <c r="N241" i="1"/>
  <c r="N242" i="1"/>
  <c r="AT224" i="1" l="1"/>
  <c r="AS224" i="1"/>
  <c r="AI224" i="1"/>
  <c r="AH224" i="1"/>
  <c r="AT76" i="1"/>
  <c r="AU76" i="1"/>
  <c r="AV76" i="1"/>
  <c r="AW76" i="1"/>
  <c r="AX76" i="1"/>
  <c r="AY76" i="1"/>
  <c r="AS76" i="1"/>
  <c r="U139" i="1" l="1"/>
  <c r="AH242" i="1" l="1"/>
  <c r="AI242" i="1"/>
  <c r="AJ242" i="1"/>
  <c r="AK242" i="1"/>
  <c r="AL242" i="1"/>
  <c r="AM242" i="1"/>
  <c r="AN242" i="1"/>
  <c r="AG242" i="1"/>
  <c r="AN224" i="1"/>
  <c r="AM224" i="1"/>
  <c r="AO220" i="1"/>
  <c r="AW205" i="1"/>
  <c r="AV205" i="1"/>
  <c r="AN209" i="1"/>
  <c r="AN208" i="1"/>
  <c r="AN207" i="1"/>
  <c r="AN206" i="1"/>
  <c r="AN205" i="1"/>
  <c r="AN204" i="1"/>
  <c r="AN203" i="1"/>
  <c r="AN202" i="1"/>
  <c r="AN201" i="1"/>
  <c r="AI203" i="1"/>
  <c r="AI204" i="1"/>
  <c r="AI202" i="1"/>
  <c r="AI205" i="1" l="1"/>
  <c r="AJ203" i="1" s="1"/>
  <c r="AJ204" i="1" l="1"/>
  <c r="AJ202" i="1"/>
  <c r="H246" i="1"/>
  <c r="I245" i="1" s="1"/>
  <c r="I222" i="1"/>
  <c r="I223" i="1"/>
  <c r="I224" i="1"/>
  <c r="I225" i="1"/>
  <c r="I226" i="1"/>
  <c r="I227" i="1"/>
  <c r="I221" i="1"/>
  <c r="I240" i="1" l="1"/>
  <c r="I241" i="1"/>
  <c r="I242" i="1"/>
  <c r="I243" i="1"/>
  <c r="I244" i="1"/>
  <c r="AV163" i="1"/>
  <c r="AU163" i="1"/>
  <c r="AT163" i="1"/>
  <c r="AS163" i="1"/>
  <c r="AR163" i="1"/>
  <c r="AQ163" i="1"/>
  <c r="AP163" i="1"/>
  <c r="AO163" i="1"/>
  <c r="AN163" i="1"/>
  <c r="AM163" i="1"/>
  <c r="AL163" i="1"/>
  <c r="AK163" i="1"/>
  <c r="AJ163" i="1"/>
  <c r="AI163" i="1"/>
  <c r="AH163" i="1"/>
  <c r="AG163" i="1"/>
  <c r="BA140" i="1"/>
  <c r="BA141" i="1"/>
  <c r="BA142" i="1"/>
  <c r="BA143" i="1"/>
  <c r="BA144" i="1"/>
  <c r="BA145" i="1"/>
  <c r="BA146" i="1"/>
  <c r="BA139" i="1"/>
  <c r="AX140" i="1"/>
  <c r="AW152" i="1" s="1"/>
  <c r="AT152" i="1" l="1"/>
  <c r="AV152" i="1"/>
  <c r="AS152" i="1"/>
  <c r="AH143" i="1"/>
  <c r="AG143" i="1"/>
  <c r="AI141" i="1"/>
  <c r="AI142" i="1"/>
  <c r="AI140" i="1"/>
  <c r="AI143" i="1" l="1"/>
  <c r="AJ142" i="1" s="1"/>
  <c r="AJ140" i="1" l="1"/>
  <c r="AJ141" i="1"/>
  <c r="I190" i="1" l="1"/>
  <c r="I191" i="1" s="1"/>
  <c r="D190" i="1"/>
  <c r="E190" i="1"/>
  <c r="E191" i="1" s="1"/>
  <c r="F190" i="1"/>
  <c r="F191" i="1" s="1"/>
  <c r="G190" i="1"/>
  <c r="G191" i="1" s="1"/>
  <c r="H190" i="1"/>
  <c r="H191" i="1" s="1"/>
  <c r="D191" i="1"/>
  <c r="C190" i="1"/>
  <c r="C191" i="1" s="1"/>
  <c r="T152" i="1" l="1"/>
  <c r="S152" i="1"/>
  <c r="O141" i="1"/>
  <c r="O142" i="1"/>
  <c r="O143" i="1"/>
  <c r="O144" i="1"/>
  <c r="O145" i="1"/>
  <c r="O140" i="1"/>
  <c r="L141" i="1" l="1"/>
  <c r="L142" i="1"/>
  <c r="L143" i="1"/>
  <c r="L144" i="1"/>
  <c r="L145" i="1"/>
  <c r="L140" i="1"/>
  <c r="E140" i="1" l="1"/>
  <c r="F140" i="1" s="1"/>
  <c r="E141" i="1"/>
  <c r="F141" i="1" s="1"/>
  <c r="E139" i="1"/>
  <c r="F139" i="1" s="1"/>
  <c r="AT106" i="1" l="1"/>
  <c r="AU106" i="1"/>
  <c r="AV106" i="1"/>
  <c r="AW106" i="1"/>
  <c r="AX106" i="1"/>
  <c r="AS106" i="1"/>
  <c r="AH106" i="1"/>
  <c r="AI106" i="1"/>
  <c r="AJ106" i="1"/>
  <c r="AK106" i="1"/>
  <c r="AL106" i="1"/>
  <c r="AG106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AS91" i="1"/>
  <c r="AH91" i="1"/>
  <c r="AI91" i="1"/>
  <c r="AJ91" i="1"/>
  <c r="AG91" i="1"/>
  <c r="AH76" i="1"/>
  <c r="AI76" i="1"/>
  <c r="AJ76" i="1"/>
  <c r="AK76" i="1"/>
  <c r="AL76" i="1"/>
  <c r="AG76" i="1"/>
  <c r="BB57" i="1"/>
  <c r="BA57" i="1"/>
  <c r="AZ57" i="1"/>
  <c r="AN54" i="1"/>
  <c r="AO54" i="1" s="1"/>
  <c r="AN55" i="1"/>
  <c r="AO55" i="1" s="1"/>
  <c r="AN56" i="1"/>
  <c r="AO56" i="1" s="1"/>
  <c r="AN57" i="1"/>
  <c r="AO57" i="1" s="1"/>
  <c r="AN58" i="1"/>
  <c r="AO58" i="1" s="1"/>
  <c r="AN53" i="1"/>
  <c r="AO53" i="1" s="1"/>
  <c r="AH54" i="1"/>
  <c r="AI54" i="1" s="1"/>
  <c r="AH55" i="1"/>
  <c r="AI55" i="1" s="1"/>
  <c r="AH53" i="1"/>
  <c r="AI53" i="1" s="1"/>
  <c r="AQ6" i="1" l="1"/>
  <c r="AQ7" i="1"/>
  <c r="AQ8" i="1"/>
  <c r="AQ9" i="1"/>
  <c r="AQ10" i="1"/>
  <c r="AQ5" i="1"/>
  <c r="AH6" i="1" l="1"/>
  <c r="AH7" i="1"/>
  <c r="AH5" i="1"/>
  <c r="N207" i="1" l="1"/>
  <c r="N206" i="1"/>
  <c r="J203" i="1"/>
  <c r="J204" i="1"/>
  <c r="J202" i="1"/>
  <c r="E203" i="1"/>
  <c r="E204" i="1"/>
  <c r="E202" i="1"/>
  <c r="M106" i="1" l="1"/>
  <c r="M122" i="1" l="1"/>
  <c r="N122" i="1"/>
  <c r="O122" i="1"/>
  <c r="P122" i="1"/>
  <c r="Q122" i="1"/>
  <c r="R122" i="1"/>
  <c r="S122" i="1"/>
  <c r="L122" i="1"/>
  <c r="N106" i="1"/>
  <c r="O106" i="1"/>
  <c r="P106" i="1"/>
  <c r="Q106" i="1"/>
  <c r="R106" i="1"/>
  <c r="S106" i="1"/>
  <c r="F55" i="1"/>
  <c r="D53" i="1"/>
  <c r="D54" i="1"/>
  <c r="D55" i="1"/>
  <c r="E55" i="1" l="1"/>
  <c r="E54" i="1"/>
  <c r="E53" i="1"/>
  <c r="L9" i="1" l="1"/>
  <c r="L8" i="1"/>
  <c r="M25" i="1" s="1"/>
  <c r="N30" i="1" s="1"/>
  <c r="C20" i="1" l="1"/>
  <c r="F211" i="1" l="1"/>
  <c r="F212" i="1"/>
  <c r="F213" i="1"/>
  <c r="AG65" i="1" l="1"/>
  <c r="AF65" i="1"/>
  <c r="AH65" i="1" l="1"/>
</calcChain>
</file>

<file path=xl/sharedStrings.xml><?xml version="1.0" encoding="utf-8"?>
<sst xmlns="http://schemas.openxmlformats.org/spreadsheetml/2006/main" count="987" uniqueCount="469">
  <si>
    <t xml:space="preserve">IMM GENERAL </t>
  </si>
  <si>
    <t xml:space="preserve">1.- ANUAL </t>
  </si>
  <si>
    <t>Comunicación Oficial</t>
  </si>
  <si>
    <t>Facebook</t>
  </si>
  <si>
    <t>Trabajo Social</t>
  </si>
  <si>
    <t xml:space="preserve">Psicología </t>
  </si>
  <si>
    <t>Jurídico</t>
  </si>
  <si>
    <t>Salud</t>
  </si>
  <si>
    <t>Contruyendo Redes</t>
  </si>
  <si>
    <t xml:space="preserve">Capacitación y Desarrollo Humano </t>
  </si>
  <si>
    <t>Instituto Itinerante</t>
  </si>
  <si>
    <t>ENE-MAR 23</t>
  </si>
  <si>
    <t>ABR-JUN 23</t>
  </si>
  <si>
    <t>JUL-SEP 23</t>
  </si>
  <si>
    <t>OCT-DIC 23</t>
  </si>
  <si>
    <t xml:space="preserve">COMPARATIVO TOTAL DE ATENCIONES AL TRIMESTRE ANTERIOR </t>
  </si>
  <si>
    <t>2.- Periodo</t>
  </si>
  <si>
    <t xml:space="preserve">Total </t>
  </si>
  <si>
    <t>OCT-DIC 
2021</t>
  </si>
  <si>
    <t>ENE-MAR 
2022</t>
  </si>
  <si>
    <t>ABR-JUN 
2022</t>
  </si>
  <si>
    <t>JUL-SEP 
2022</t>
  </si>
  <si>
    <t>OCT-DIC 
2022</t>
  </si>
  <si>
    <t>ENE-MAR 
2023</t>
  </si>
  <si>
    <t>ABR-JUN 
2023</t>
  </si>
  <si>
    <t xml:space="preserve">COMUNICACIÓN OFICIAL RECIBIDA Y EMITIDA
POR TRIMESTRE </t>
  </si>
  <si>
    <t>RECIBIDA</t>
  </si>
  <si>
    <t>EMITIDA</t>
  </si>
  <si>
    <t>ENE-MAR 2023</t>
  </si>
  <si>
    <t>ABR-JUN 2023</t>
  </si>
  <si>
    <t xml:space="preserve">TRABAJO SOCIAL </t>
  </si>
  <si>
    <t xml:space="preserve">ATENCIONES BRINDADADAS EN EL ÁREA DE TRABAJO SOCIAL </t>
  </si>
  <si>
    <t xml:space="preserve">Total Mensual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</si>
  <si>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</si>
  <si>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</si>
  <si>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</si>
  <si>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</si>
  <si>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</si>
  <si>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</si>
  <si>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</si>
  <si>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</si>
  <si>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</si>
  <si>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</si>
  <si>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</si>
  <si>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</si>
  <si>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RANGO DE EDAD DE MUJERES ATENDIDAS 
ÁREA PSICOLOGÍA</t>
  </si>
  <si>
    <t>ENE-MAR</t>
  </si>
  <si>
    <t xml:space="preserve">NUEVO RANGO </t>
  </si>
  <si>
    <t>18-25</t>
  </si>
  <si>
    <t>26-35</t>
  </si>
  <si>
    <t>36-45</t>
  </si>
  <si>
    <t>46-55</t>
  </si>
  <si>
    <t>56-65</t>
  </si>
  <si>
    <t>66+</t>
  </si>
  <si>
    <t xml:space="preserve">ZONA DEMOGRAFICA HABITACIONAL DE MUJERES ATENDIDAS </t>
  </si>
  <si>
    <t xml:space="preserve">AMBITO LABORAL DE MUJERES ATENDIDAS 
ÁREA TRABAJO SOCIAL </t>
  </si>
  <si>
    <t>JUL-SEP 2023</t>
  </si>
  <si>
    <t xml:space="preserve"> TIPOS DE VIOLENCIA PRESENTE EN MUJERES ATENDIDAS</t>
  </si>
  <si>
    <t>Noviazgo</t>
  </si>
  <si>
    <t xml:space="preserve"> MODALIDAD DE VIOLENCIA  PRESENTE EN MUJERES ATENDIDAS</t>
  </si>
  <si>
    <t xml:space="preserve"> NIVELES DE RIESGO Y CASOS DE VIOLENCIA PRESENTE EN MUJERES ATENDIDAS </t>
  </si>
  <si>
    <t>Psicología</t>
  </si>
  <si>
    <t>DERIVACIÓN A ÁREAS DE ATENCIÓN</t>
  </si>
  <si>
    <t>TOTAL DE AGENDADAS</t>
  </si>
  <si>
    <t xml:space="preserve">PSICOLOGÍA </t>
  </si>
  <si>
    <t>AMBITO LABORAL DE MUJERES ATENDIDAS 
ÁREA PSICOLOGÍA</t>
  </si>
  <si>
    <t xml:space="preserve">No presentan violencia </t>
  </si>
  <si>
    <t xml:space="preserve">INCIDENCIAS DE CANALIZACIÓNES </t>
  </si>
  <si>
    <t>TIPOS DE VIOLENCIA PRESENTE EN MUJERES ATENDIDAS</t>
  </si>
  <si>
    <t xml:space="preserve"> NIVELES DE RIESGO  Y CASOS DE VIOLENCIAQUE PRESENTE  EN MUJERES ATENDIDAS</t>
  </si>
  <si>
    <t>MODALIDAD DE VIOLENCIA QUE PRESENTAN  LAS MUJERES ATENDIDAS</t>
  </si>
  <si>
    <t>Duelo</t>
  </si>
  <si>
    <t xml:space="preserve">Otros </t>
  </si>
  <si>
    <t xml:space="preserve">ALTAS POR CUMPLIMIENTO DE OBJETIVOS TERAPÉUTICOS </t>
  </si>
  <si>
    <t xml:space="preserve">VIOLENCIA PRESENTE EN MUJERES ATENDIDAS </t>
  </si>
  <si>
    <t>JURÍDICO</t>
  </si>
  <si>
    <t xml:space="preserve">TOTAL </t>
  </si>
  <si>
    <t>ATENCIONES BRINDADAS 
ÁREA JURÍDICO</t>
  </si>
  <si>
    <t>RANGO DE EDAD DE MUJERES ATENDIDAS 
ÁREA JURÍDICO</t>
  </si>
  <si>
    <t>AMBITO LABORAL DE MUJERES ATENDIDAS 
ÁREA JURÍDICO</t>
  </si>
  <si>
    <t>MOTIVOS MÁS FRECUENTES DE ASESORÍA JURÍDICA</t>
  </si>
  <si>
    <t xml:space="preserve">CANALIZACIÓNES </t>
  </si>
  <si>
    <t>SEGURIDAD SOCIAL EN MUJERES ATENDIDAS</t>
  </si>
  <si>
    <t>REPRESENTACIÓN LEGAL IQM</t>
  </si>
  <si>
    <t xml:space="preserve">SALUD Y NUTRICIÓN </t>
  </si>
  <si>
    <t>SALUD</t>
  </si>
  <si>
    <t xml:space="preserve">NUTRICIÓN </t>
  </si>
  <si>
    <t>ATENCIONES BRINDADAS</t>
  </si>
  <si>
    <t>NUTRICIÓN</t>
  </si>
  <si>
    <t>NUEVO RANGO</t>
  </si>
  <si>
    <t>RANGO DE EDAD DE MUJERES ATENDIDAS</t>
  </si>
  <si>
    <t>ESTUDIOS DE MASTOGRAFIA</t>
  </si>
  <si>
    <t>ESTUDIOS DE PAPANICOLAOU</t>
  </si>
  <si>
    <t>Centro de Salud Urbano</t>
  </si>
  <si>
    <t xml:space="preserve">ATENCIONES POR APLICACIÓN DE CONVENIOS DE COLABORACIÓN </t>
  </si>
  <si>
    <t>SMA</t>
  </si>
  <si>
    <t xml:space="preserve">CAPACITACIÓN </t>
  </si>
  <si>
    <t xml:space="preserve">ATENCIONES BRINDADAS EN EL ÁREA DE CAPACITACIÓN Y DESARROLLO HUMANO </t>
  </si>
  <si>
    <t>M</t>
  </si>
  <si>
    <t>H</t>
  </si>
  <si>
    <t xml:space="preserve">ATENCIONES DERIVADAS POR CONFERENCIAS Y CURSOS </t>
  </si>
  <si>
    <t>Conferencias</t>
  </si>
  <si>
    <t xml:space="preserve">Cursos </t>
  </si>
  <si>
    <t>ATENCIONES POR TEMA DE CAPACITACIÓN</t>
  </si>
  <si>
    <t xml:space="preserve">REDES Y DIFUSIÓN </t>
  </si>
  <si>
    <t xml:space="preserve">REDES </t>
  </si>
  <si>
    <t>ATENCIONES BRINDADAS EN EL ÁREA DE CONSTRUYENDO REDES</t>
  </si>
  <si>
    <t>CAPACITACIÓN POR AMBITO DE ATENCIÓN</t>
  </si>
  <si>
    <t xml:space="preserve">RANGO DE EDAD DE MUJERES ATENDIDAS 
ÁREA DE CAPACITACIÓN </t>
  </si>
  <si>
    <t>ATENCIONES PERSONAS BENEFICIADAS EN CUSRSOS Y/O CAPACITACIONES (CERTIFICACIONES-INSCRIPCIONES)</t>
  </si>
  <si>
    <t>RANGO DE EDAD DE MUJERES ATENDIDAS 
ÁREA DE CONSTRUYENDO REDES</t>
  </si>
  <si>
    <t xml:space="preserve">PAGINA DE FACEBOOK </t>
  </si>
  <si>
    <t>RANGO DE EDAD DE MUJERES ATENDIDAS 
ÁREA REDES</t>
  </si>
  <si>
    <t xml:space="preserve">SOLICITUD DE SERVICIO ATRAVÉS DE LA PAGINA DE FACEBOOK </t>
  </si>
  <si>
    <t>Capacitación</t>
  </si>
  <si>
    <t>Redes</t>
  </si>
  <si>
    <t xml:space="preserve">Nutrición </t>
  </si>
  <si>
    <t>JUL-SEP 
2023</t>
  </si>
  <si>
    <t>OCT-DIC 
2023</t>
  </si>
  <si>
    <t>JUN-SEP 2023</t>
  </si>
  <si>
    <t>OCT-DIC 2023</t>
  </si>
  <si>
    <t>HISTORICO DE ATENCIONES BRINDADAS DURANTE LA ADMINISTRACIÓN MUNICIPAL 2021-2024</t>
  </si>
  <si>
    <t>RANGO DE EDAD DE MUJERES ATENDIDAS 
ÁREA TRABAJO SOCIAL</t>
  </si>
  <si>
    <t xml:space="preserve">MOTIVOS MÁS FRECUENTES DE CONSULTA EN ATENCIONES INICIALES </t>
  </si>
  <si>
    <t>Otras</t>
  </si>
  <si>
    <t xml:space="preserve"> NIVELES DE RIESGO  Y CASOS DE VIOLENCIA PRESENTE  EN MUJERES ATENDIDAS</t>
  </si>
  <si>
    <t>Apoyo Transporte</t>
  </si>
  <si>
    <t>Laboratorio Chopo</t>
  </si>
  <si>
    <t xml:space="preserve">Laboratorio Clinicos del Angel </t>
  </si>
  <si>
    <t>Mediklaser</t>
  </si>
  <si>
    <t>Óptica Visión Premier</t>
  </si>
  <si>
    <t>NEFROVIDA</t>
  </si>
  <si>
    <t>DAXI</t>
  </si>
  <si>
    <t>ATENCIONES BRINDADAS EN EL ÁREA DE NUTRICIÓN (DESGLOSE) Mujeres</t>
  </si>
  <si>
    <t>TOTAL</t>
  </si>
  <si>
    <t>Número de Cursos o Talleres</t>
  </si>
  <si>
    <t>Total</t>
  </si>
  <si>
    <t xml:space="preserve"> </t>
  </si>
  <si>
    <t>MOTIVOS DE CONSULTA **TOTAL</t>
  </si>
  <si>
    <t>Consultas (Riesgo emocional, Pensamientos de 
Muerte o Adicciones)</t>
  </si>
  <si>
    <t xml:space="preserve">Juridico </t>
  </si>
  <si>
    <t>Centro de Salud Oriente</t>
  </si>
  <si>
    <t>PRO Salud</t>
  </si>
  <si>
    <t xml:space="preserve">Laboratorío San Juan </t>
  </si>
  <si>
    <t xml:space="preserve">  </t>
  </si>
  <si>
    <t xml:space="preserve">Total Atenciones Mensual </t>
  </si>
  <si>
    <t>#7 NUMÉRO DE TALLERES O CURSOS BRINDADOS</t>
  </si>
  <si>
    <t>Total:</t>
  </si>
  <si>
    <t xml:space="preserve">total </t>
  </si>
  <si>
    <t>Rural-IMM</t>
  </si>
  <si>
    <t>Urbana- IMM</t>
  </si>
  <si>
    <t>Rural- IQM</t>
  </si>
  <si>
    <t>Urbana- IQM</t>
  </si>
  <si>
    <t xml:space="preserve">ITINERANTE </t>
  </si>
  <si>
    <t>ATENCIONES BRINDADAS EN EL ÁREA DE ITINERANTE</t>
  </si>
  <si>
    <t xml:space="preserve">RANGO DE EDAD DE MUJERES ATENDIDAS 
</t>
  </si>
  <si>
    <t xml:space="preserve">   </t>
  </si>
  <si>
    <t>COMPARATIVO DE ATENCIONES CON EL TRIMESTRE ANTERIOR 2022 Y 2023</t>
  </si>
  <si>
    <t>%</t>
  </si>
  <si>
    <t xml:space="preserve">% </t>
  </si>
  <si>
    <t>217 restan</t>
  </si>
  <si>
    <t>OCT
49.63% de 404 Atenciones</t>
  </si>
  <si>
    <t xml:space="preserve">DIC
20.14% de 164 Atenciones </t>
  </si>
  <si>
    <t>NOV
30.22% de 253 Atenciones</t>
  </si>
  <si>
    <t xml:space="preserve">Funcionariado Municipal
20.59% </t>
  </si>
  <si>
    <t>Voluntariado 
SEDENA
0.83%</t>
  </si>
  <si>
    <t>Reconocimiento de Paternidad
0.8%</t>
  </si>
  <si>
    <t>Perdida de Patria Potestad
1.2%</t>
  </si>
  <si>
    <t xml:space="preserve">Violación
0.4%  </t>
  </si>
  <si>
    <t>Lesiones Dolosas
0.4%</t>
  </si>
  <si>
    <t xml:space="preserve">Amenazas
0.8% </t>
  </si>
  <si>
    <t>Fraude
0.8%</t>
  </si>
  <si>
    <t>Registro Civil 
1.1%</t>
  </si>
  <si>
    <t>INSABI
7.2%</t>
  </si>
  <si>
    <t>Seguro de Gastos Medicos Mayores
0.55%</t>
  </si>
  <si>
    <t>Desconoce
0.55%</t>
  </si>
  <si>
    <t>Ninguno
49.44%</t>
  </si>
  <si>
    <t xml:space="preserve">Total  Urbana </t>
  </si>
  <si>
    <t>Total Rural</t>
  </si>
  <si>
    <t>18-25
8.18%</t>
  </si>
  <si>
    <t>26-35
39.69%</t>
  </si>
  <si>
    <t>36-45
30.90%</t>
  </si>
  <si>
    <t>46-55
14.89%</t>
  </si>
  <si>
    <t>56-65
4.61%</t>
  </si>
  <si>
    <t>&gt;66
1.70%</t>
  </si>
  <si>
    <t>Jornada aquí contigo
JORNADA ESTATAL.</t>
  </si>
  <si>
    <t>Jornada Adelante mi querido SAN JUAN</t>
  </si>
  <si>
    <t>Jornada Martes Ciudadano</t>
  </si>
  <si>
    <t>CONVENIOS DE COLABORACIÓN</t>
  </si>
  <si>
    <t xml:space="preserve">CONVENIOS DE COLABORACIÓN FIRMADOS </t>
  </si>
  <si>
    <t xml:space="preserve">OCT </t>
  </si>
  <si>
    <t xml:space="preserve">NOV </t>
  </si>
  <si>
    <t xml:space="preserve">Rural </t>
  </si>
  <si>
    <t>ATENCIONES</t>
  </si>
  <si>
    <t xml:space="preserve">Urbana </t>
  </si>
  <si>
    <t>ENE-MAR 24</t>
  </si>
  <si>
    <t>ABR-JUN 24</t>
  </si>
  <si>
    <t>JUL-SEP 24</t>
  </si>
  <si>
    <t>OCT-DIC 24</t>
  </si>
  <si>
    <t>ENE-MAR 2024</t>
  </si>
  <si>
    <t>total %</t>
  </si>
  <si>
    <t>TOTAL %</t>
  </si>
  <si>
    <t>ENE - MAR 24</t>
  </si>
  <si>
    <t xml:space="preserve">OCT
</t>
  </si>
  <si>
    <t xml:space="preserve">NOV
</t>
  </si>
  <si>
    <t>ENE- MAR 24</t>
  </si>
  <si>
    <t>Violencia Sexual
%</t>
  </si>
  <si>
    <t>Violencia digital y mediática 
%</t>
  </si>
  <si>
    <t>Sin Riesgo
6.86%</t>
  </si>
  <si>
    <t>Riesgo Moderado
18.36%</t>
  </si>
  <si>
    <t xml:space="preserve">Riesgo Medio
1.79% </t>
  </si>
  <si>
    <t>Riesgo Alto
0.60%</t>
  </si>
  <si>
    <t>DIF
0.74%</t>
  </si>
  <si>
    <t>Centro de Salud Urbano
1.63%</t>
  </si>
  <si>
    <t>IMSS Psiquiatría 
0.59%</t>
  </si>
  <si>
    <t>CESAM Psiquiatría
0.29%</t>
  </si>
  <si>
    <t>COMCA
0.14%</t>
  </si>
  <si>
    <t>CAPA (CECOSAMA)
0.59%</t>
  </si>
  <si>
    <t>IMM EZEQUIEL MONTES
0.14%</t>
  </si>
  <si>
    <t>Urbana 
67.51%</t>
  </si>
  <si>
    <t>Psicológica 
27.87%</t>
  </si>
  <si>
    <t>Física 
14.90%</t>
  </si>
  <si>
    <t>Sexual 
3.28%</t>
  </si>
  <si>
    <t>Economica
6.71%</t>
  </si>
  <si>
    <t>Patrimonial 
2.38%</t>
  </si>
  <si>
    <t>No presentan violencia 
44.86%</t>
  </si>
  <si>
    <t>Colegio de Psicologos
0.14%</t>
  </si>
  <si>
    <t xml:space="preserve">No presenta ningun tipo de modalidad de Violencia
72.13% </t>
  </si>
  <si>
    <t xml:space="preserve">Presenta algun tipo y modalidad de violencia
27.87% </t>
  </si>
  <si>
    <t>Inestabilidad Emocional 
0.59%</t>
  </si>
  <si>
    <t>Violencia Familiar
1.19%</t>
  </si>
  <si>
    <t>Violencia Comunitaria 
0.29%</t>
  </si>
  <si>
    <t xml:space="preserve">Familiar
24.44% </t>
  </si>
  <si>
    <t>Laboral
0.30%</t>
  </si>
  <si>
    <t>Comunitaria 
1.79%</t>
  </si>
  <si>
    <t>Noviazgo 
0.30%</t>
  </si>
  <si>
    <t>Feminicidio 
0.15%</t>
  </si>
  <si>
    <t>Institucional 
0.0%</t>
  </si>
  <si>
    <t>Obstetrica
0.30%</t>
  </si>
  <si>
    <t>Digital 
0.60%</t>
  </si>
  <si>
    <t>Inestabilidad Emocional 
62.74%</t>
  </si>
  <si>
    <t xml:space="preserve">Violencia Familiar
24.14% </t>
  </si>
  <si>
    <t>Duelo
7.75%</t>
  </si>
  <si>
    <t>Indirecta de Feminicidio
0%</t>
  </si>
  <si>
    <t>Violencia Comunitaria
1.79%</t>
  </si>
  <si>
    <t>Otros 
2.53%</t>
  </si>
  <si>
    <t>Separación 
1.04%</t>
  </si>
  <si>
    <t>Violencia Familiar 
24.14%</t>
  </si>
  <si>
    <t>Indirecta de Feminicidio 
0.0%</t>
  </si>
  <si>
    <t>Separación
1.04%</t>
  </si>
  <si>
    <t>Violencia Laboral
0.0%</t>
  </si>
  <si>
    <t>Fuera del hogar
47.09%</t>
  </si>
  <si>
    <t>Dentro del Hogar
46.80%</t>
  </si>
  <si>
    <t>Otro 
6.11%</t>
  </si>
  <si>
    <t>ABR-JUN 2024</t>
  </si>
  <si>
    <t>OCT-DIC 2024</t>
  </si>
  <si>
    <t>JUL-SEP 2024</t>
  </si>
  <si>
    <t>Urbana
86.38%</t>
  </si>
  <si>
    <t>Rural
10.20%</t>
  </si>
  <si>
    <t>ENE- MAR 2024</t>
  </si>
  <si>
    <t>RED SOCIAL _DIFUSIÓN</t>
  </si>
  <si>
    <t>IMM
505 Atenciones</t>
  </si>
  <si>
    <t>IQM
166 Atenciones</t>
  </si>
  <si>
    <t xml:space="preserve">ATENCIONES BRINDADAS 
PSICOLOGÍA </t>
  </si>
  <si>
    <t>18-25
13.41%</t>
  </si>
  <si>
    <t>26-35
23.70%</t>
  </si>
  <si>
    <t>36-45
25.04%</t>
  </si>
  <si>
    <t>46-55
17.88%</t>
  </si>
  <si>
    <t>56-65
13.41%</t>
  </si>
  <si>
    <t>66+
6.56%</t>
  </si>
  <si>
    <t>ATENCIONES BRINDADADAS EN EL ÁREA DE TRABAJO SOCIAL 
Apoyo de Entrevistas</t>
  </si>
  <si>
    <t>18-25
20.97%</t>
  </si>
  <si>
    <t>26-35
22.84%</t>
  </si>
  <si>
    <t>36-45
21.21%</t>
  </si>
  <si>
    <t>46-55
17.71%</t>
  </si>
  <si>
    <t>56-65
8.62%</t>
  </si>
  <si>
    <t>66+
8.62%</t>
  </si>
  <si>
    <t xml:space="preserve">Urbana
77.16% </t>
  </si>
  <si>
    <t>Rural 
22.84%</t>
  </si>
  <si>
    <t>Fuera del hogar
40.56%</t>
  </si>
  <si>
    <t>Dentro del Hogar
54.55%</t>
  </si>
  <si>
    <t>Otro 
4.90%</t>
  </si>
  <si>
    <t>Psicología IQM
37.63%</t>
  </si>
  <si>
    <t>Sin Riesgo
36.60%</t>
  </si>
  <si>
    <t>Riesgo Moderado
46.39%</t>
  </si>
  <si>
    <t>Riesgo Medio 
14.45%</t>
  </si>
  <si>
    <t>Riesgo Alto
2.56%</t>
  </si>
  <si>
    <t>Familiar 
94.41%</t>
  </si>
  <si>
    <t>Laboral
0.93%</t>
  </si>
  <si>
    <t xml:space="preserve">Comunitaria
3.50% </t>
  </si>
  <si>
    <t>Mediatica/Digital
0.0%</t>
  </si>
  <si>
    <t>Acoso Sexual 
0.70%</t>
  </si>
  <si>
    <t>Noviazgo
0.47%</t>
  </si>
  <si>
    <t>Institucional
0.0%</t>
  </si>
  <si>
    <t>ENE-MAR
IMM</t>
  </si>
  <si>
    <t>ENE-MAR
IQM</t>
  </si>
  <si>
    <t>18-25
8.24%</t>
  </si>
  <si>
    <t>26-35
27.83%</t>
  </si>
  <si>
    <t>36-45
21.99%</t>
  </si>
  <si>
    <t>46-55
19.24%</t>
  </si>
  <si>
    <t>56-65
13.74%</t>
  </si>
  <si>
    <t>66+
8.93%</t>
  </si>
  <si>
    <t>Rural
41.58%</t>
  </si>
  <si>
    <t>Urbana
58.42%</t>
  </si>
  <si>
    <t>Fuera del hogar
51.55%</t>
  </si>
  <si>
    <t>Dentro del Hogar
44.33%</t>
  </si>
  <si>
    <t>Otro 
4.12%</t>
  </si>
  <si>
    <t>Psicológica 
91.07%</t>
  </si>
  <si>
    <t>Física 
24.40%</t>
  </si>
  <si>
    <t>Sexual 
3.44%</t>
  </si>
  <si>
    <t>Economica
31.27%</t>
  </si>
  <si>
    <t>Patrimonial 
6.53%</t>
  </si>
  <si>
    <t>Sin Riesgo
34.02%</t>
  </si>
  <si>
    <t>Riesgo Moderado
51.55%</t>
  </si>
  <si>
    <t xml:space="preserve">Riesgo Medio
13.40% </t>
  </si>
  <si>
    <t>Riesgo Alto
1.03%</t>
  </si>
  <si>
    <t>ISSSTE
1.1%</t>
  </si>
  <si>
    <t>IMSS
41.1%</t>
  </si>
  <si>
    <t>ENE
16.84% de 182Atenciones</t>
  </si>
  <si>
    <t>FEB
40.98% de 443 Atenciones</t>
  </si>
  <si>
    <t>MAR
42.18% de 456 Atenciones</t>
  </si>
  <si>
    <t>Hospital General
74.39%</t>
  </si>
  <si>
    <t>18-25
5.88%</t>
  </si>
  <si>
    <t>26-35
25.76%</t>
  </si>
  <si>
    <t>36-45
25.03%</t>
  </si>
  <si>
    <t>46-55
27.36%</t>
  </si>
  <si>
    <t>56-65
15.46%</t>
  </si>
  <si>
    <t>66+
8.09</t>
  </si>
  <si>
    <t>18-25
7.51%</t>
  </si>
  <si>
    <t>26-35
19.92%</t>
  </si>
  <si>
    <t>36-45
21.80%</t>
  </si>
  <si>
    <t>46-55
27.06%</t>
  </si>
  <si>
    <t>56-65
13.90%</t>
  </si>
  <si>
    <t>66+
9.77%</t>
  </si>
  <si>
    <t>ENE
4.90%</t>
  </si>
  <si>
    <t>FEB
57.90%</t>
  </si>
  <si>
    <t>MAR
37.19%</t>
  </si>
  <si>
    <t>Educativo
70.33%</t>
  </si>
  <si>
    <t>Sociedad Sanjuanense
7.37%</t>
  </si>
  <si>
    <t>Empresarial
22.28%</t>
  </si>
  <si>
    <t>&lt;18
46.30%</t>
  </si>
  <si>
    <t>18-25
9.40%</t>
  </si>
  <si>
    <t>26-35
11.17%</t>
  </si>
  <si>
    <t>36-45
11.57%</t>
  </si>
  <si>
    <t>46-55
6.77%</t>
  </si>
  <si>
    <t>56-65
3.58%</t>
  </si>
  <si>
    <t>66+
1.82%</t>
  </si>
  <si>
    <t>SIN DATO
9.35%</t>
  </si>
  <si>
    <t>&lt;18
1.48%</t>
  </si>
  <si>
    <t>18-25
8.22%</t>
  </si>
  <si>
    <t>26-35
23.58%</t>
  </si>
  <si>
    <t>36-45
33.15%</t>
  </si>
  <si>
    <t>46-55
23.18%</t>
  </si>
  <si>
    <t>56-65
8.08%</t>
  </si>
  <si>
    <t>66+
2.29%</t>
  </si>
  <si>
    <t xml:space="preserve">RANGO </t>
  </si>
  <si>
    <t>18-24
8.03%</t>
  </si>
  <si>
    <t>25-30
8.03%</t>
  </si>
  <si>
    <t>31-35
5.35%</t>
  </si>
  <si>
    <t>36-40
11.60%</t>
  </si>
  <si>
    <t>41-45
9.82%</t>
  </si>
  <si>
    <t>46-50
9.82%</t>
  </si>
  <si>
    <t>51-55
16.07%</t>
  </si>
  <si>
    <t>56-60
15.17%</t>
  </si>
  <si>
    <t>60+
16.07%</t>
  </si>
  <si>
    <t>ENE
52.45%</t>
  </si>
  <si>
    <t>FEB
40.16%</t>
  </si>
  <si>
    <t>MAR
7.37%</t>
  </si>
  <si>
    <t xml:space="preserve">TOPRE AUTOPARTS MÉXICO, S.A. DE C.V. 
</t>
  </si>
  <si>
    <t xml:space="preserve">COLEGIO DE ABOGADOS LITIGANTES DE QUERETARO A.C. CAPÍTULO SAN JUAN DEL RÍO.
</t>
  </si>
  <si>
    <t xml:space="preserve">MÉXICO JINYOUNG TECHNO S.A DE C.V.
</t>
  </si>
  <si>
    <t xml:space="preserve">UNIVERSIDAD INTERCULTURAL EJECUTIVA DE MEXICO A.C.
</t>
  </si>
  <si>
    <t xml:space="preserve">MITSUBISHI ELECTRIC DE MÉXICO, S.A. DE C.V.
</t>
  </si>
  <si>
    <t xml:space="preserve">ROMHER INGENIERÍA S. A. DE C. V. 
</t>
  </si>
  <si>
    <t xml:space="preserve">UNIVERSIDAD AUTÓNOMA DE QUERÉTARO.
</t>
  </si>
  <si>
    <t>ENE-MAR
2024</t>
  </si>
  <si>
    <t>ENE
33.79%</t>
  </si>
  <si>
    <t>FEB
33.10%</t>
  </si>
  <si>
    <t>MAR
33.10%</t>
  </si>
  <si>
    <t>Psicológica 
72.72%</t>
  </si>
  <si>
    <t>Física 
11.65%</t>
  </si>
  <si>
    <t xml:space="preserve">Sexual
0.46% </t>
  </si>
  <si>
    <t>Economica
11.18%</t>
  </si>
  <si>
    <t>Patrimonial 
3.96%</t>
  </si>
  <si>
    <t>Psicología
29.60%</t>
  </si>
  <si>
    <t>Jurídico
12.86%</t>
  </si>
  <si>
    <t>Psico-Jurídico IMM
21.91%</t>
  </si>
  <si>
    <t>Ninguna
0.0%</t>
  </si>
  <si>
    <t>Jurídico IQM
2.33%</t>
  </si>
  <si>
    <t>Psico-Jurídico IQM
31.23%</t>
  </si>
  <si>
    <t>Rural
32.49%</t>
  </si>
  <si>
    <t>Bajo peso
1.12%</t>
  </si>
  <si>
    <t>Peso Normal 
17.29%</t>
  </si>
  <si>
    <t>Sobrepeso
31.95%</t>
  </si>
  <si>
    <t>Obesidad I
17.29%</t>
  </si>
  <si>
    <t>Obesidad II
13.15%</t>
  </si>
  <si>
    <t>Obesidad III
3.38%</t>
  </si>
  <si>
    <t xml:space="preserve"> Sin IMC
15.78%</t>
  </si>
  <si>
    <t>ENE
30.58%</t>
  </si>
  <si>
    <t>FEB
34.02%</t>
  </si>
  <si>
    <t>MAR
35.40%</t>
  </si>
  <si>
    <t>171 Atenciones en el IMMSJRQ</t>
  </si>
  <si>
    <t>120 Atenciones en el IQM</t>
  </si>
  <si>
    <t xml:space="preserve">Familiar
89.0% </t>
  </si>
  <si>
    <t>Laboral
1.72%</t>
  </si>
  <si>
    <t>Comunitaria
7.22%</t>
  </si>
  <si>
    <t>Digital
0.34%</t>
  </si>
  <si>
    <t>Acoso Sexual 
1.72%</t>
  </si>
  <si>
    <t>Violencia Familiar 
16.77%</t>
  </si>
  <si>
    <t>Pensión Alimenticia
23.22%</t>
  </si>
  <si>
    <t>Custodia y pensión 
22.36%</t>
  </si>
  <si>
    <t>Divorcio
13.33%</t>
  </si>
  <si>
    <t>Divorcio,custodia y pension
0</t>
  </si>
  <si>
    <t>Medidas Cautelares
2.36%</t>
  </si>
  <si>
    <t>Sucesorio Intestamentario
2.79%</t>
  </si>
  <si>
    <t>Acoso Sexual/
Hostigamiento 
1.72%</t>
  </si>
  <si>
    <t>DIF Municipal
5.84%</t>
  </si>
  <si>
    <t>Colegio de Abogados
6.53%</t>
  </si>
  <si>
    <t xml:space="preserve">Fiscalia General del Estado de Qro.
4.81% </t>
  </si>
  <si>
    <t>Bufette Juridico Gratuito
14.78%</t>
  </si>
  <si>
    <t>Otro
9.97%</t>
  </si>
  <si>
    <t>Dependencia y codependencia
1.72%</t>
  </si>
  <si>
    <t>Educar; resposabilidad de madres y padres de familia
16.52%</t>
  </si>
  <si>
    <t>Manejo de emociones
2.73%</t>
  </si>
  <si>
    <t>Masculinidades
0.96%</t>
  </si>
  <si>
    <t>Mujer transmisora de valores
6.67%</t>
  </si>
  <si>
    <t>Ser Mujer
1.82%</t>
  </si>
  <si>
    <t>Sororidad
5.76%</t>
  </si>
  <si>
    <t>Violencia de Género
5.36%</t>
  </si>
  <si>
    <t>Tipos y modalidades de violencia
10.31%</t>
  </si>
  <si>
    <t>Violencia familiar
1.87%</t>
  </si>
  <si>
    <t>Acoso y Hostigamiento Sexual
28.09%</t>
  </si>
  <si>
    <t>Bullying
6.11%</t>
  </si>
  <si>
    <t>Toma de Desiciones 
2.53%</t>
  </si>
  <si>
    <t xml:space="preserve">Violencia en el Noviazgo
2.12% </t>
  </si>
  <si>
    <t>Lounch Saludable
1.52%</t>
  </si>
  <si>
    <t>Redes Sociales y Ciberseguridad
5.91%</t>
  </si>
  <si>
    <t>Urbana 
61.47%</t>
  </si>
  <si>
    <t>Rural 
38.52%</t>
  </si>
  <si>
    <t>Mujeres 
93.10%</t>
  </si>
  <si>
    <t>Hombres
6.90%</t>
  </si>
  <si>
    <t>Mujeres 
91.43%</t>
  </si>
  <si>
    <t>Hombres
8.57%</t>
  </si>
  <si>
    <t>Mujeres
91.43%</t>
  </si>
  <si>
    <t>CECATI
18.06%</t>
  </si>
  <si>
    <t>COLEGIO DE ABOGADOS LITIGANTES
26.39%</t>
  </si>
  <si>
    <t>COLEGIO DE PSICOLOGOS DE SJR
5.56%</t>
  </si>
  <si>
    <t>FLECHA ROJA 
38.89%</t>
  </si>
  <si>
    <t>OPTICA VISIÓN PREMIER
5.56%</t>
  </si>
  <si>
    <t>CHIQUITINES A.C
1.39%</t>
  </si>
  <si>
    <t>UNIEM
2.78%</t>
  </si>
  <si>
    <t>GRUPO IMEI 
1.39%</t>
  </si>
  <si>
    <t xml:space="preserve">TOTAL DE CONVENIOS </t>
  </si>
  <si>
    <t xml:space="preserve">SISTEMA INTEGRAL DE JUSTICIA PENAL PARA ADOLESCENTES DEL ESTADO DE QUERÉTARO.
</t>
  </si>
  <si>
    <t>ENE - MAR 2024</t>
  </si>
  <si>
    <t>ENE 
29.51%</t>
  </si>
  <si>
    <t>FEB
36.21%</t>
  </si>
  <si>
    <t>MAR
34.28%</t>
  </si>
  <si>
    <t>x</t>
  </si>
  <si>
    <t>clínica UNEME- DEDICAM
25.60%</t>
  </si>
  <si>
    <t>MAR
18.0%</t>
  </si>
  <si>
    <t>FEB
36.0%</t>
  </si>
  <si>
    <t>ENE
46.0%</t>
  </si>
  <si>
    <t xml:space="preserve">ENE-MAR 24
6,245 Atenciones </t>
  </si>
  <si>
    <t>OCT-DIC 23
5,302 Atenciones</t>
  </si>
  <si>
    <t>Otro
17.41%</t>
  </si>
  <si>
    <t>429 TOTAL 
ENE-MAR</t>
  </si>
  <si>
    <t>NUT</t>
  </si>
  <si>
    <t>DIFUSIÓN (RED SOCIAL)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</si>
</sst>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Gadugi"/>
      <family val="2"/>
    </font>
    <font>
      <b/>
      <sz val="14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5F9D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FF66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87">
    <xf numFmtId="0" fontId="0" fillId="0" borderId="0" xfId="0"/>
    <xf numFmtId="0" fontId="0" fillId="5" borderId="4" xfId="0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left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left" vertical="center" wrapText="1"/>
    </xf>
    <xf numFmtId="0" fontId="0" fillId="0" borderId="8" xfId="0" applyBorder="1"/>
    <xf numFmtId="0" fontId="0" fillId="6" borderId="12" xfId="0" applyFill="1" applyBorder="1"/>
    <xf numFmtId="0" fontId="4" fillId="6" borderId="12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3" fontId="0" fillId="0" borderId="8" xfId="0" applyNumberFormat="1" applyBorder="1"/>
    <xf numFmtId="0" fontId="0" fillId="6" borderId="8" xfId="0" applyFill="1" applyBorder="1"/>
    <xf numFmtId="0" fontId="0" fillId="6" borderId="8" xfId="0" applyFill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0" fillId="7" borderId="0" xfId="0" applyFill="1"/>
    <xf numFmtId="0" fontId="0" fillId="6" borderId="12" xfId="0" applyFill="1" applyBorder="1" applyAlignment="1">
      <alignment horizontal="center" vertical="center"/>
    </xf>
    <xf numFmtId="17" fontId="6" fillId="0" borderId="8" xfId="0" applyNumberFormat="1" applyFont="1" applyBorder="1" applyAlignment="1">
      <alignment vertical="center"/>
    </xf>
    <xf numFmtId="0" fontId="0" fillId="0" borderId="8" xfId="0" applyFill="1" applyBorder="1"/>
    <xf numFmtId="0" fontId="0" fillId="6" borderId="8" xfId="0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6" borderId="8" xfId="0" applyFont="1" applyFill="1" applyBorder="1"/>
    <xf numFmtId="17" fontId="9" fillId="0" borderId="8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2" fillId="0" borderId="8" xfId="0" applyFont="1" applyBorder="1"/>
    <xf numFmtId="0" fontId="0" fillId="5" borderId="17" xfId="0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3" fontId="0" fillId="0" borderId="8" xfId="0" applyNumberFormat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/>
    </xf>
    <xf numFmtId="0" fontId="0" fillId="2" borderId="8" xfId="0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4" fillId="6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/>
    </xf>
    <xf numFmtId="0" fontId="0" fillId="8" borderId="8" xfId="0" applyFill="1" applyBorder="1"/>
    <xf numFmtId="3" fontId="0" fillId="8" borderId="8" xfId="0" applyNumberFormat="1" applyFill="1" applyBorder="1"/>
    <xf numFmtId="0" fontId="0" fillId="8" borderId="8" xfId="0" applyFill="1" applyBorder="1" applyAlignment="1">
      <alignment horizontal="center" vertical="center"/>
    </xf>
    <xf numFmtId="0" fontId="5" fillId="8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8" fillId="9" borderId="0" xfId="0" applyFont="1" applyFill="1" applyAlignment="1">
      <alignment horizontal="center"/>
    </xf>
    <xf numFmtId="0" fontId="8" fillId="0" borderId="0" xfId="0" applyFont="1" applyFill="1" applyAlignment="1"/>
    <xf numFmtId="0" fontId="2" fillId="8" borderId="8" xfId="0" applyFont="1" applyFill="1" applyBorder="1"/>
    <xf numFmtId="0" fontId="2" fillId="8" borderId="25" xfId="0" applyFont="1" applyFill="1" applyBorder="1"/>
    <xf numFmtId="0" fontId="5" fillId="0" borderId="8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3" fontId="0" fillId="0" borderId="8" xfId="0" applyNumberFormat="1" applyFill="1" applyBorder="1"/>
    <xf numFmtId="0" fontId="0" fillId="0" borderId="8" xfId="0" applyFill="1" applyBorder="1" applyAlignment="1">
      <alignment horizontal="center" vertical="center"/>
    </xf>
    <xf numFmtId="0" fontId="2" fillId="0" borderId="8" xfId="0" applyFont="1" applyFill="1" applyBorder="1"/>
    <xf numFmtId="0" fontId="2" fillId="0" borderId="25" xfId="0" applyFont="1" applyFill="1" applyBorder="1"/>
    <xf numFmtId="0" fontId="8" fillId="9" borderId="0" xfId="0" applyFont="1" applyFill="1" applyAlignment="1">
      <alignment horizontal="center"/>
    </xf>
    <xf numFmtId="0" fontId="9" fillId="0" borderId="8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3" fontId="5" fillId="8" borderId="8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12" fillId="8" borderId="0" xfId="0" applyNumberFormat="1" applyFont="1" applyFill="1"/>
    <xf numFmtId="2" fontId="0" fillId="0" borderId="0" xfId="0" applyNumberFormat="1"/>
    <xf numFmtId="0" fontId="0" fillId="0" borderId="8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16" borderId="8" xfId="0" applyFont="1" applyFill="1" applyBorder="1" applyAlignment="1">
      <alignment horizontal="center" vertical="center" wrapText="1"/>
    </xf>
    <xf numFmtId="9" fontId="0" fillId="0" borderId="0" xfId="0" applyNumberFormat="1"/>
    <xf numFmtId="0" fontId="9" fillId="0" borderId="8" xfId="0" applyFont="1" applyBorder="1" applyAlignment="1">
      <alignment vertical="center" wrapText="1"/>
    </xf>
    <xf numFmtId="0" fontId="0" fillId="0" borderId="8" xfId="0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9" fillId="0" borderId="22" xfId="0" applyFont="1" applyFill="1" applyBorder="1" applyAlignment="1">
      <alignment vertical="center" wrapText="1"/>
    </xf>
    <xf numFmtId="0" fontId="0" fillId="6" borderId="8" xfId="0" applyFill="1" applyBorder="1" applyAlignment="1">
      <alignment vertical="center"/>
    </xf>
    <xf numFmtId="3" fontId="2" fillId="0" borderId="8" xfId="0" applyNumberFormat="1" applyFont="1" applyBorder="1"/>
    <xf numFmtId="0" fontId="5" fillId="0" borderId="22" xfId="0" applyNumberFormat="1" applyFont="1" applyFill="1" applyBorder="1" applyAlignment="1">
      <alignment horizontal="center" vertical="center" wrapText="1"/>
    </xf>
    <xf numFmtId="3" fontId="0" fillId="0" borderId="8" xfId="0" applyNumberFormat="1" applyFill="1" applyBorder="1" applyAlignment="1"/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/>
    <xf numFmtId="0" fontId="1" fillId="0" borderId="0" xfId="0" applyFont="1" applyFill="1" applyBorder="1" applyAlignment="1">
      <alignment vertical="center"/>
    </xf>
    <xf numFmtId="0" fontId="0" fillId="5" borderId="18" xfId="0" applyFill="1" applyBorder="1" applyAlignment="1">
      <alignment horizontal="center" vertical="center"/>
    </xf>
    <xf numFmtId="3" fontId="0" fillId="0" borderId="0" xfId="0" applyNumberFormat="1" applyFill="1"/>
    <xf numFmtId="0" fontId="0" fillId="0" borderId="0" xfId="0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3" fontId="12" fillId="0" borderId="0" xfId="0" applyNumberFormat="1" applyFont="1" applyFill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vertical="center"/>
    </xf>
    <xf numFmtId="2" fontId="0" fillId="0" borderId="8" xfId="0" applyNumberFormat="1" applyBorder="1"/>
    <xf numFmtId="0" fontId="2" fillId="6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/>
    </xf>
    <xf numFmtId="0" fontId="0" fillId="0" borderId="30" xfId="0" applyBorder="1"/>
    <xf numFmtId="0" fontId="0" fillId="0" borderId="31" xfId="0" applyBorder="1"/>
    <xf numFmtId="2" fontId="0" fillId="0" borderId="31" xfId="0" applyNumberFormat="1" applyBorder="1"/>
    <xf numFmtId="0" fontId="9" fillId="8" borderId="8" xfId="0" applyNumberFormat="1" applyFont="1" applyFill="1" applyBorder="1" applyAlignment="1">
      <alignment vertical="center"/>
    </xf>
    <xf numFmtId="3" fontId="9" fillId="8" borderId="8" xfId="0" applyNumberFormat="1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0" fontId="2" fillId="6" borderId="12" xfId="0" applyFont="1" applyFill="1" applyBorder="1" applyAlignment="1">
      <alignment horizontal="center" vertical="center" wrapText="1"/>
    </xf>
    <xf numFmtId="0" fontId="0" fillId="18" borderId="0" xfId="0" applyFill="1"/>
    <xf numFmtId="0" fontId="14" fillId="0" borderId="0" xfId="0" applyFont="1" applyFill="1" applyBorder="1" applyAlignment="1">
      <alignment horizontal="center" wrapText="1" readingOrder="1"/>
    </xf>
    <xf numFmtId="49" fontId="12" fillId="8" borderId="0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0" borderId="8" xfId="0" applyFont="1" applyFill="1" applyBorder="1"/>
    <xf numFmtId="0" fontId="18" fillId="0" borderId="8" xfId="0" applyFon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center"/>
    </xf>
    <xf numFmtId="2" fontId="5" fillId="0" borderId="8" xfId="0" applyNumberFormat="1" applyFont="1" applyBorder="1" applyAlignment="1">
      <alignment horizontal="center" vertical="center" wrapText="1"/>
    </xf>
    <xf numFmtId="2" fontId="0" fillId="0" borderId="8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Fill="1" applyBorder="1"/>
    <xf numFmtId="0" fontId="0" fillId="0" borderId="13" xfId="0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1" fontId="5" fillId="8" borderId="8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0" xfId="0" applyFill="1" applyBorder="1" applyAlignment="1"/>
    <xf numFmtId="17" fontId="9" fillId="0" borderId="8" xfId="0" applyNumberFormat="1" applyFont="1" applyBorder="1" applyAlignment="1">
      <alignment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7" fontId="9" fillId="0" borderId="8" xfId="0" applyNumberFormat="1" applyFont="1" applyFill="1" applyBorder="1" applyAlignment="1">
      <alignment vertical="center"/>
    </xf>
    <xf numFmtId="0" fontId="16" fillId="0" borderId="8" xfId="0" applyNumberFormat="1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17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7" fontId="6" fillId="0" borderId="8" xfId="0" applyNumberFormat="1" applyFont="1" applyBorder="1" applyAlignment="1">
      <alignment vertical="center" wrapText="1"/>
    </xf>
    <xf numFmtId="0" fontId="4" fillId="6" borderId="8" xfId="0" applyFont="1" applyFill="1" applyBorder="1" applyAlignment="1">
      <alignment vertical="center"/>
    </xf>
    <xf numFmtId="3" fontId="0" fillId="0" borderId="8" xfId="0" applyNumberFormat="1" applyFill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wrapText="1" readingOrder="1"/>
    </xf>
    <xf numFmtId="3" fontId="14" fillId="0" borderId="0" xfId="0" applyNumberFormat="1" applyFont="1" applyFill="1" applyBorder="1" applyAlignment="1">
      <alignment horizontal="center" wrapText="1" readingOrder="1"/>
    </xf>
    <xf numFmtId="0" fontId="2" fillId="0" borderId="0" xfId="0" applyFont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8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2" fontId="15" fillId="0" borderId="0" xfId="0" applyNumberFormat="1" applyFont="1" applyFill="1" applyBorder="1"/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17" fontId="9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/>
    <xf numFmtId="0" fontId="9" fillId="0" borderId="0" xfId="0" applyFont="1" applyFill="1" applyBorder="1" applyAlignment="1">
      <alignment vertical="center"/>
    </xf>
    <xf numFmtId="3" fontId="0" fillId="0" borderId="8" xfId="0" applyNumberForma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0" fillId="7" borderId="12" xfId="0" applyFill="1" applyBorder="1"/>
    <xf numFmtId="0" fontId="0" fillId="0" borderId="12" xfId="0" applyBorder="1"/>
    <xf numFmtId="0" fontId="5" fillId="8" borderId="29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" fontId="9" fillId="0" borderId="12" xfId="0" applyNumberFormat="1" applyFont="1" applyBorder="1" applyAlignment="1">
      <alignment horizontal="center" vertical="center" wrapText="1"/>
    </xf>
    <xf numFmtId="17" fontId="9" fillId="0" borderId="22" xfId="0" applyNumberFormat="1" applyFont="1" applyBorder="1" applyAlignment="1">
      <alignment horizontal="center" vertical="center" wrapText="1"/>
    </xf>
    <xf numFmtId="17" fontId="9" fillId="0" borderId="18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3" fontId="0" fillId="0" borderId="12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3" fontId="0" fillId="0" borderId="12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8" fillId="9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8" fillId="10" borderId="0" xfId="0" applyFont="1" applyFill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textRotation="90" wrapText="1" readingOrder="1"/>
    </xf>
    <xf numFmtId="0" fontId="13" fillId="0" borderId="0" xfId="0" applyFont="1" applyFill="1" applyBorder="1" applyAlignment="1">
      <alignment horizontal="center" wrapText="1" readingOrder="1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4" borderId="16" xfId="0" applyFont="1" applyFill="1" applyBorder="1" applyAlignment="1">
      <alignment horizontal="center" vertical="center" wrapText="1"/>
    </xf>
    <xf numFmtId="0" fontId="8" fillId="13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8" fillId="11" borderId="0" xfId="0" applyFont="1" applyFill="1" applyAlignment="1">
      <alignment horizontal="center"/>
    </xf>
    <xf numFmtId="0" fontId="11" fillId="15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0" fillId="1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0" fillId="17" borderId="0" xfId="0" applyFont="1" applyFill="1" applyAlignment="1">
      <alignment horizontal="center"/>
    </xf>
    <xf numFmtId="3" fontId="2" fillId="0" borderId="1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6" borderId="13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0" fillId="18" borderId="0" xfId="0" applyFill="1" applyAlignment="1">
      <alignment horizontal="center"/>
    </xf>
    <xf numFmtId="0" fontId="0" fillId="7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99FF66"/>
      <color rgb="FF33CCCC"/>
      <color rgb="FFCCFF33"/>
      <color rgb="FF993366"/>
      <color rgb="FFD5F9DC"/>
      <color rgb="FF00CCFF"/>
      <color rgb="FF99FFCC"/>
      <color rgb="FF6600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COMPARATIVO DE ATENCIONES POR</a:t>
            </a:r>
            <a:r>
              <a:rPr lang="es-MX" baseline="0"/>
              <a:t> ÁREA</a:t>
            </a:r>
            <a:r>
              <a:rPr lang="es-MX"/>
              <a:t> CONTRA TRIMESTRE ANTERIOR </a:t>
            </a:r>
          </a:p>
          <a:p>
            <a:pPr>
              <a:defRPr/>
            </a:pPr>
            <a:r>
              <a:rPr lang="es-MX"/>
              <a:t>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'TABLAS '!$B$8</c:f>
              <c:strCache>
                <c:ptCount val="1"/>
                <c:pt idx="0">
                  <c:v>OCT-DIC 23
5,302 Atenciones</c:v>
                </c:pt>
              </c:strCache>
              <c:extLst xmlns:c15="http://schemas.microsoft.com/office/drawing/2012/chart"/>
            </c:strRef>
          </c:tx>
          <c:spPr>
            <a:solidFill>
              <a:schemeClr val="bg2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bg2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'!$C$3:$K$4</c:f>
              <c:strCache>
                <c:ptCount val="9"/>
                <c:pt idx="0">
                  <c:v>Comunicación Oficial</c:v>
                </c:pt>
                <c:pt idx="1">
                  <c:v>Facebook</c:v>
                </c:pt>
                <c:pt idx="2">
                  <c:v>Trabajo Social</c:v>
                </c:pt>
                <c:pt idx="3">
                  <c:v>Psicología </c:v>
                </c:pt>
                <c:pt idx="4">
                  <c:v>Jurídico</c:v>
                </c:pt>
                <c:pt idx="5">
                  <c:v>Salud</c:v>
                </c:pt>
                <c:pt idx="6">
                  <c:v>Contruyendo Redes</c:v>
                </c:pt>
                <c:pt idx="7">
                  <c:v>Capacitación y Desarrollo Humano </c:v>
                </c:pt>
                <c:pt idx="8">
                  <c:v>Instituto Itinerante</c:v>
                </c:pt>
              </c:strCache>
              <c:extLst xmlns:c15="http://schemas.microsoft.com/office/drawing/2012/chart"/>
            </c:strRef>
          </c:cat>
          <c:val>
            <c:numRef>
              <c:f>'TABLAS '!$C$8:$K$8</c:f>
              <c:numCache>
                <c:formatCode>General</c:formatCode>
                <c:ptCount val="9"/>
                <c:pt idx="0">
                  <c:v>690</c:v>
                </c:pt>
                <c:pt idx="1">
                  <c:v>77</c:v>
                </c:pt>
                <c:pt idx="2">
                  <c:v>295</c:v>
                </c:pt>
                <c:pt idx="3">
                  <c:v>450</c:v>
                </c:pt>
                <c:pt idx="4">
                  <c:v>180</c:v>
                </c:pt>
                <c:pt idx="5">
                  <c:v>821</c:v>
                </c:pt>
                <c:pt idx="6">
                  <c:v>717</c:v>
                </c:pt>
                <c:pt idx="7" formatCode="#,##0">
                  <c:v>1806</c:v>
                </c:pt>
                <c:pt idx="8">
                  <c:v>266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CB11-4A6B-B4A6-65E58A5A56F0}"/>
            </c:ext>
          </c:extLst>
        </c:ser>
        <c:ser>
          <c:idx val="4"/>
          <c:order val="4"/>
          <c:tx>
            <c:strRef>
              <c:f>'TABLAS '!$B$9</c:f>
              <c:strCache>
                <c:ptCount val="1"/>
                <c:pt idx="0">
                  <c:v>ENE-MAR 24
6,245 Atenciones </c:v>
                </c:pt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'!$C$3:$K$4</c:f>
              <c:strCache>
                <c:ptCount val="9"/>
                <c:pt idx="0">
                  <c:v>Comunicación Oficial</c:v>
                </c:pt>
                <c:pt idx="1">
                  <c:v>Facebook</c:v>
                </c:pt>
                <c:pt idx="2">
                  <c:v>Trabajo Social</c:v>
                </c:pt>
                <c:pt idx="3">
                  <c:v>Psicología </c:v>
                </c:pt>
                <c:pt idx="4">
                  <c:v>Jurídico</c:v>
                </c:pt>
                <c:pt idx="5">
                  <c:v>Salud</c:v>
                </c:pt>
                <c:pt idx="6">
                  <c:v>Contruyendo Redes</c:v>
                </c:pt>
                <c:pt idx="7">
                  <c:v>Capacitación y Desarrollo Humano </c:v>
                </c:pt>
                <c:pt idx="8">
                  <c:v>Instituto Itinerante</c:v>
                </c:pt>
              </c:strCache>
              <c:extLst xmlns:c15="http://schemas.microsoft.com/office/drawing/2012/chart"/>
            </c:strRef>
          </c:cat>
          <c:val>
            <c:numRef>
              <c:f>'TABLAS '!$C$9:$K$9</c:f>
              <c:numCache>
                <c:formatCode>General</c:formatCode>
                <c:ptCount val="9"/>
                <c:pt idx="0">
                  <c:v>841</c:v>
                </c:pt>
                <c:pt idx="1">
                  <c:v>89</c:v>
                </c:pt>
                <c:pt idx="2">
                  <c:v>429</c:v>
                </c:pt>
                <c:pt idx="3">
                  <c:v>671</c:v>
                </c:pt>
                <c:pt idx="4">
                  <c:v>291</c:v>
                </c:pt>
                <c:pt idx="5">
                  <c:v>1081</c:v>
                </c:pt>
                <c:pt idx="6">
                  <c:v>742</c:v>
                </c:pt>
                <c:pt idx="7" formatCode="#,##0">
                  <c:v>1979</c:v>
                </c:pt>
                <c:pt idx="8">
                  <c:v>122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CB11-4A6B-B4A6-65E58A5A5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60854128"/>
        <c:axId val="2608588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'TABLAS '!$B$5</c15:sqref>
                        </c15:formulaRef>
                      </c:ext>
                    </c:extLst>
                    <c:strCache>
                      <c:ptCount val="1"/>
                      <c:pt idx="0">
                        <c:v>ENE-MAR 23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'TABLAS '!$C$3:$K$4</c15:sqref>
                        </c15:formulaRef>
                      </c:ext>
                    </c:extLst>
                    <c:strCache>
                      <c:ptCount val="9"/>
                      <c:pt idx="0">
                        <c:v>Comunicación Oficial</c:v>
                      </c:pt>
                      <c:pt idx="1">
                        <c:v>Facebook</c:v>
                      </c:pt>
                      <c:pt idx="2">
                        <c:v>Trabajo Social</c:v>
                      </c:pt>
                      <c:pt idx="3">
                        <c:v>Psicología </c:v>
                      </c:pt>
                      <c:pt idx="4">
                        <c:v>Jurídico</c:v>
                      </c:pt>
                      <c:pt idx="5">
                        <c:v>Salud</c:v>
                      </c:pt>
                      <c:pt idx="6">
                        <c:v>Contruyendo Redes</c:v>
                      </c:pt>
                      <c:pt idx="7">
                        <c:v>Capacitación y Desarrollo Humano </c:v>
                      </c:pt>
                      <c:pt idx="8">
                        <c:v>Instituto Itinerante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'TABLAS '!$C$5:$K$5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883</c:v>
                      </c:pt>
                      <c:pt idx="1">
                        <c:v>411</c:v>
                      </c:pt>
                      <c:pt idx="2">
                        <c:v>278</c:v>
                      </c:pt>
                      <c:pt idx="3">
                        <c:v>619</c:v>
                      </c:pt>
                      <c:pt idx="4">
                        <c:v>269</c:v>
                      </c:pt>
                      <c:pt idx="5">
                        <c:v>688</c:v>
                      </c:pt>
                      <c:pt idx="6">
                        <c:v>290</c:v>
                      </c:pt>
                      <c:pt idx="7" formatCode="#,##0">
                        <c:v>2820</c:v>
                      </c:pt>
                      <c:pt idx="8">
                        <c:v>186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CB11-4A6B-B4A6-65E58A5A56F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'!$B$6</c15:sqref>
                        </c15:formulaRef>
                      </c:ext>
                    </c:extLst>
                    <c:strCache>
                      <c:ptCount val="1"/>
                      <c:pt idx="0">
                        <c:v>ABR-JUN 23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'!$C$3:$K$4</c15:sqref>
                        </c15:formulaRef>
                      </c:ext>
                    </c:extLst>
                    <c:strCache>
                      <c:ptCount val="9"/>
                      <c:pt idx="0">
                        <c:v>Comunicación Oficial</c:v>
                      </c:pt>
                      <c:pt idx="1">
                        <c:v>Facebook</c:v>
                      </c:pt>
                      <c:pt idx="2">
                        <c:v>Trabajo Social</c:v>
                      </c:pt>
                      <c:pt idx="3">
                        <c:v>Psicología </c:v>
                      </c:pt>
                      <c:pt idx="4">
                        <c:v>Jurídico</c:v>
                      </c:pt>
                      <c:pt idx="5">
                        <c:v>Salud</c:v>
                      </c:pt>
                      <c:pt idx="6">
                        <c:v>Contruyendo Redes</c:v>
                      </c:pt>
                      <c:pt idx="7">
                        <c:v>Capacitación y Desarrollo Humano </c:v>
                      </c:pt>
                      <c:pt idx="8">
                        <c:v>Instituto Itinerante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'!$C$6:$K$6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642</c:v>
                      </c:pt>
                      <c:pt idx="1">
                        <c:v>498</c:v>
                      </c:pt>
                      <c:pt idx="2">
                        <c:v>289</c:v>
                      </c:pt>
                      <c:pt idx="3">
                        <c:v>558</c:v>
                      </c:pt>
                      <c:pt idx="4">
                        <c:v>262</c:v>
                      </c:pt>
                      <c:pt idx="5">
                        <c:v>556</c:v>
                      </c:pt>
                      <c:pt idx="6">
                        <c:v>728</c:v>
                      </c:pt>
                      <c:pt idx="7" formatCode="#,##0">
                        <c:v>2900</c:v>
                      </c:pt>
                      <c:pt idx="8">
                        <c:v>172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B11-4A6B-B4A6-65E58A5A56F0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'!$B$7</c15:sqref>
                        </c15:formulaRef>
                      </c:ext>
                    </c:extLst>
                    <c:strCache>
                      <c:ptCount val="1"/>
                      <c:pt idx="0">
                        <c:v>JUL-SEP 23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'!$C$3:$K$4</c15:sqref>
                        </c15:formulaRef>
                      </c:ext>
                    </c:extLst>
                    <c:strCache>
                      <c:ptCount val="9"/>
                      <c:pt idx="0">
                        <c:v>Comunicación Oficial</c:v>
                      </c:pt>
                      <c:pt idx="1">
                        <c:v>Facebook</c:v>
                      </c:pt>
                      <c:pt idx="2">
                        <c:v>Trabajo Social</c:v>
                      </c:pt>
                      <c:pt idx="3">
                        <c:v>Psicología </c:v>
                      </c:pt>
                      <c:pt idx="4">
                        <c:v>Jurídico</c:v>
                      </c:pt>
                      <c:pt idx="5">
                        <c:v>Salud</c:v>
                      </c:pt>
                      <c:pt idx="6">
                        <c:v>Contruyendo Redes</c:v>
                      </c:pt>
                      <c:pt idx="7">
                        <c:v>Capacitación y Desarrollo Humano </c:v>
                      </c:pt>
                      <c:pt idx="8">
                        <c:v>Instituto Itinerante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'!$C$7:$K$7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769</c:v>
                      </c:pt>
                      <c:pt idx="1">
                        <c:v>271</c:v>
                      </c:pt>
                      <c:pt idx="2">
                        <c:v>278</c:v>
                      </c:pt>
                      <c:pt idx="3">
                        <c:v>539</c:v>
                      </c:pt>
                      <c:pt idx="4">
                        <c:v>311</c:v>
                      </c:pt>
                      <c:pt idx="5">
                        <c:v>621</c:v>
                      </c:pt>
                      <c:pt idx="6">
                        <c:v>765</c:v>
                      </c:pt>
                      <c:pt idx="7" formatCode="#,##0">
                        <c:v>1563</c:v>
                      </c:pt>
                      <c:pt idx="8">
                        <c:v>191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B11-4A6B-B4A6-65E58A5A56F0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'!$B$10</c15:sqref>
                        </c15:formulaRef>
                      </c:ext>
                    </c:extLst>
                    <c:strCache>
                      <c:ptCount val="1"/>
                      <c:pt idx="0">
                        <c:v>ABR-JUN 24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'!$C$3:$K$4</c15:sqref>
                        </c15:formulaRef>
                      </c:ext>
                    </c:extLst>
                    <c:strCache>
                      <c:ptCount val="9"/>
                      <c:pt idx="0">
                        <c:v>Comunicación Oficial</c:v>
                      </c:pt>
                      <c:pt idx="1">
                        <c:v>Facebook</c:v>
                      </c:pt>
                      <c:pt idx="2">
                        <c:v>Trabajo Social</c:v>
                      </c:pt>
                      <c:pt idx="3">
                        <c:v>Psicología </c:v>
                      </c:pt>
                      <c:pt idx="4">
                        <c:v>Jurídico</c:v>
                      </c:pt>
                      <c:pt idx="5">
                        <c:v>Salud</c:v>
                      </c:pt>
                      <c:pt idx="6">
                        <c:v>Contruyendo Redes</c:v>
                      </c:pt>
                      <c:pt idx="7">
                        <c:v>Capacitación y Desarrollo Humano </c:v>
                      </c:pt>
                      <c:pt idx="8">
                        <c:v>Instituto Itinerante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'!$C$10:$K$10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CB11-4A6B-B4A6-65E58A5A56F0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'!$B$11</c15:sqref>
                        </c15:formulaRef>
                      </c:ext>
                    </c:extLst>
                    <c:strCache>
                      <c:ptCount val="1"/>
                      <c:pt idx="0">
                        <c:v>JUL-SEP 24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 w="28575">
                    <a:solidFill>
                      <a:schemeClr val="bg2"/>
                    </a:solidFill>
                  </a:ln>
                  <a:effectLst/>
                </c:spPr>
                <c:invertIfNegative val="0"/>
                <c:dLbls>
                  <c:spPr>
                    <a:solidFill>
                      <a:schemeClr val="accent1"/>
                    </a:solidFill>
                    <a:ln>
                      <a:solidFill>
                        <a:schemeClr val="bg2"/>
                      </a:solidFill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'!$C$3:$K$4</c15:sqref>
                        </c15:formulaRef>
                      </c:ext>
                    </c:extLst>
                    <c:strCache>
                      <c:ptCount val="9"/>
                      <c:pt idx="0">
                        <c:v>Comunicación Oficial</c:v>
                      </c:pt>
                      <c:pt idx="1">
                        <c:v>Facebook</c:v>
                      </c:pt>
                      <c:pt idx="2">
                        <c:v>Trabajo Social</c:v>
                      </c:pt>
                      <c:pt idx="3">
                        <c:v>Psicología </c:v>
                      </c:pt>
                      <c:pt idx="4">
                        <c:v>Jurídico</c:v>
                      </c:pt>
                      <c:pt idx="5">
                        <c:v>Salud</c:v>
                      </c:pt>
                      <c:pt idx="6">
                        <c:v>Contruyendo Redes</c:v>
                      </c:pt>
                      <c:pt idx="7">
                        <c:v>Capacitación y Desarrollo Humano </c:v>
                      </c:pt>
                      <c:pt idx="8">
                        <c:v>Instituto Itinerante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'!$C$11:$K$11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CB11-4A6B-B4A6-65E58A5A56F0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'!$B$12</c15:sqref>
                        </c15:formulaRef>
                      </c:ext>
                    </c:extLst>
                    <c:strCache>
                      <c:ptCount val="1"/>
                      <c:pt idx="0">
                        <c:v>OCT-DIC 24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</a:schemeClr>
                  </a:solidFill>
                  <a:ln w="28575">
                    <a:solidFill>
                      <a:schemeClr val="accent2">
                        <a:lumMod val="75000"/>
                      </a:schemeClr>
                    </a:solidFill>
                    <a:prstDash val="sysDash"/>
                  </a:ln>
                  <a:effectLst/>
                </c:spPr>
                <c:invertIfNegative val="0"/>
                <c:dLbls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>
                      <a:solidFill>
                        <a:schemeClr val="accent2">
                          <a:lumMod val="75000"/>
                        </a:schemeClr>
                      </a:solidFill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'!$C$3:$K$4</c15:sqref>
                        </c15:formulaRef>
                      </c:ext>
                    </c:extLst>
                    <c:strCache>
                      <c:ptCount val="9"/>
                      <c:pt idx="0">
                        <c:v>Comunicación Oficial</c:v>
                      </c:pt>
                      <c:pt idx="1">
                        <c:v>Facebook</c:v>
                      </c:pt>
                      <c:pt idx="2">
                        <c:v>Trabajo Social</c:v>
                      </c:pt>
                      <c:pt idx="3">
                        <c:v>Psicología </c:v>
                      </c:pt>
                      <c:pt idx="4">
                        <c:v>Jurídico</c:v>
                      </c:pt>
                      <c:pt idx="5">
                        <c:v>Salud</c:v>
                      </c:pt>
                      <c:pt idx="6">
                        <c:v>Contruyendo Redes</c:v>
                      </c:pt>
                      <c:pt idx="7">
                        <c:v>Capacitación y Desarrollo Humano </c:v>
                      </c:pt>
                      <c:pt idx="8">
                        <c:v>Instituto Itinerante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'!$C$12:$K$12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B11-4A6B-B4A6-65E58A5A56F0}"/>
                  </c:ext>
                </c:extLst>
              </c15:ser>
            </c15:filteredBarSeries>
          </c:ext>
        </c:extLst>
      </c:barChart>
      <c:catAx>
        <c:axId val="26085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60858832"/>
        <c:crosses val="autoZero"/>
        <c:auto val="1"/>
        <c:lblAlgn val="ctr"/>
        <c:lblOffset val="100"/>
        <c:noMultiLvlLbl val="0"/>
      </c:catAx>
      <c:valAx>
        <c:axId val="260858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60854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MODALIDAD DE VIOLENCIA  PRESENTE EN MUJERES ATENDIDAS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'!$AO$35</c:f>
              <c:strCache>
                <c:ptCount val="1"/>
                <c:pt idx="0">
                  <c:v>ENE-MAR 2024</c:v>
                </c:pt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('TABLAS '!$AP$34:$AR$34,'TABLAS '!$AT$34:$AU$34)</c:f>
              <c:strCache>
                <c:ptCount val="5"/>
                <c:pt idx="0">
                  <c:v>Familiar 
94.41%</c:v>
                </c:pt>
                <c:pt idx="1">
                  <c:v>Laboral
0.93%</c:v>
                </c:pt>
                <c:pt idx="2">
                  <c:v>Comunitaria
3.50% </c:v>
                </c:pt>
                <c:pt idx="3">
                  <c:v>Acoso Sexual 
0.70%</c:v>
                </c:pt>
                <c:pt idx="4">
                  <c:v>Noviazgo
0.47%</c:v>
                </c:pt>
              </c:strCache>
              <c:extLst xmlns:c15="http://schemas.microsoft.com/office/drawing/2012/chart"/>
            </c:strRef>
          </c:cat>
          <c:val>
            <c:numRef>
              <c:f>('TABLAS '!$AP$35:$AR$35,'TABLAS '!$AT$35:$AU$35)</c:f>
              <c:numCache>
                <c:formatCode>General</c:formatCode>
                <c:ptCount val="5"/>
                <c:pt idx="0">
                  <c:v>405</c:v>
                </c:pt>
                <c:pt idx="1">
                  <c:v>4</c:v>
                </c:pt>
                <c:pt idx="2">
                  <c:v>15</c:v>
                </c:pt>
                <c:pt idx="3">
                  <c:v>3</c:v>
                </c:pt>
                <c:pt idx="4">
                  <c:v>2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CB1-4403-A955-181A04C55EE9}"/>
            </c:ext>
          </c:extLst>
        </c:ser>
        <c:ser>
          <c:idx val="7"/>
          <c:order val="7"/>
          <c:tx>
            <c:strRef>
              <c:f>'TABLAS 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('TABLAS '!$AP$34:$AR$34,'TABLAS '!$AT$34:$AU$34)</c:f>
              <c:strCache>
                <c:ptCount val="5"/>
                <c:pt idx="0">
                  <c:v>Familiar 
94.41%</c:v>
                </c:pt>
                <c:pt idx="1">
                  <c:v>Laboral
0.93%</c:v>
                </c:pt>
                <c:pt idx="2">
                  <c:v>Comunitaria
3.50% </c:v>
                </c:pt>
                <c:pt idx="3">
                  <c:v>Acoso Sexual 
0.70%</c:v>
                </c:pt>
                <c:pt idx="4">
                  <c:v>Noviazgo
0.47%</c:v>
                </c:pt>
              </c:strCache>
              <c:extLst xmlns:c15="http://schemas.microsoft.com/office/drawing/2012/chart"/>
            </c:strRef>
          </c:cat>
          <c:val>
            <c:numRef>
              <c:f>('TABLAS '!#REF!,'TABLAS '!#REF!)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ACB1-4403-A955-181A04C55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777552"/>
        <c:axId val="27677284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'TABLAS '!$AO$36</c15:sqref>
                        </c15:formulaRef>
                      </c:ext>
                    </c:extLst>
                    <c:strCache>
                      <c:ptCount val="1"/>
                      <c:pt idx="0">
                        <c:v>ABR-JUN 2024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('TABLAS '!$AP$34:$AR$34,'TABLAS '!$AT$34:$AU$34)</c15:sqref>
                        </c15:formulaRef>
                      </c:ext>
                    </c:extLst>
                    <c:strCache>
                      <c:ptCount val="5"/>
                      <c:pt idx="0">
                        <c:v>Familiar 
94.41%</c:v>
                      </c:pt>
                      <c:pt idx="1">
                        <c:v>Laboral
0.93%</c:v>
                      </c:pt>
                      <c:pt idx="2">
                        <c:v>Comunitaria
3.50% </c:v>
                      </c:pt>
                      <c:pt idx="3">
                        <c:v>Acoso Sexual 
0.70%</c:v>
                      </c:pt>
                      <c:pt idx="4">
                        <c:v>Noviazgo
0.47%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('TABLAS '!$AP$36:$AR$36,'TABLAS '!$AT$36:$AU$36)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ACB1-4403-A955-181A04C55EE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'!$AO$37</c15:sqref>
                        </c15:formulaRef>
                      </c:ext>
                    </c:extLst>
                    <c:strCache>
                      <c:ptCount val="1"/>
                      <c:pt idx="0">
                        <c:v>JUL-SEP 2024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'!$AP$34:$AR$34,'TABLAS '!$AT$34:$AU$34)</c15:sqref>
                        </c15:formulaRef>
                      </c:ext>
                    </c:extLst>
                    <c:strCache>
                      <c:ptCount val="5"/>
                      <c:pt idx="0">
                        <c:v>Familiar 
94.41%</c:v>
                      </c:pt>
                      <c:pt idx="1">
                        <c:v>Laboral
0.93%</c:v>
                      </c:pt>
                      <c:pt idx="2">
                        <c:v>Comunitaria
3.50% </c:v>
                      </c:pt>
                      <c:pt idx="3">
                        <c:v>Acoso Sexual 
0.70%</c:v>
                      </c:pt>
                      <c:pt idx="4">
                        <c:v>Noviazgo
0.47%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'!$AP$37:$AR$37,'TABLAS '!$AT$37:$AU$37)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ACB1-4403-A955-181A04C55EE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'!$AO$38</c15:sqref>
                        </c15:formulaRef>
                      </c:ext>
                    </c:extLst>
                    <c:strCache>
                      <c:ptCount val="1"/>
                      <c:pt idx="0">
                        <c:v>OCT-DIC 2024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'!$AP$34:$AR$34,'TABLAS '!$AT$34:$AU$34)</c15:sqref>
                        </c15:formulaRef>
                      </c:ext>
                    </c:extLst>
                    <c:strCache>
                      <c:ptCount val="5"/>
                      <c:pt idx="0">
                        <c:v>Familiar 
94.41%</c:v>
                      </c:pt>
                      <c:pt idx="1">
                        <c:v>Laboral
0.93%</c:v>
                      </c:pt>
                      <c:pt idx="2">
                        <c:v>Comunitaria
3.50% </c:v>
                      </c:pt>
                      <c:pt idx="3">
                        <c:v>Acoso Sexual 
0.70%</c:v>
                      </c:pt>
                      <c:pt idx="4">
                        <c:v>Noviazgo
0.47%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'!$AP$38:$AR$38,'TABLAS '!$AT$38:$AU$38)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CB1-4403-A955-181A04C55EE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'!$AO$39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'!$AP$34:$AR$34,'TABLAS '!$AT$34:$AU$34)</c15:sqref>
                        </c15:formulaRef>
                      </c:ext>
                    </c:extLst>
                    <c:strCache>
                      <c:ptCount val="5"/>
                      <c:pt idx="0">
                        <c:v>Familiar 
94.41%</c:v>
                      </c:pt>
                      <c:pt idx="1">
                        <c:v>Laboral
0.93%</c:v>
                      </c:pt>
                      <c:pt idx="2">
                        <c:v>Comunitaria
3.50% </c:v>
                      </c:pt>
                      <c:pt idx="3">
                        <c:v>Acoso Sexual 
0.70%</c:v>
                      </c:pt>
                      <c:pt idx="4">
                        <c:v>Noviazgo
0.47%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'!$AP$39:$AR$39,'TABLAS '!$AT$39:$AU$39)</c15:sqref>
                        </c15:formulaRef>
                      </c:ext>
                    </c:extLst>
                    <c:numCache>
                      <c:formatCode>0.00</c:formatCode>
                      <c:ptCount val="5"/>
                      <c:pt idx="0">
                        <c:v>94.4055944055944</c:v>
                      </c:pt>
                      <c:pt idx="1">
                        <c:v>0.93240093240093236</c:v>
                      </c:pt>
                      <c:pt idx="2">
                        <c:v>3.4965034965034967</c:v>
                      </c:pt>
                      <c:pt idx="3">
                        <c:v>0.69930069930069927</c:v>
                      </c:pt>
                      <c:pt idx="4">
                        <c:v>0.46620046620046618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CB1-4403-A955-181A04C55EE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'!$AO$40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solidFill>
                      <a:schemeClr val="bg2"/>
                    </a:solidFill>
                  </a:ln>
                  <a:effectLst/>
                </c:spPr>
                <c:invertIfNegative val="0"/>
                <c:dLbls>
                  <c:spPr>
                    <a:solidFill>
                      <a:schemeClr val="accent3"/>
                    </a:solidFill>
                    <a:ln>
                      <a:solidFill>
                        <a:schemeClr val="bg2"/>
                      </a:solidFill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1" i="0" u="none" strike="noStrike" kern="1200" baseline="0">
                          <a:solidFill>
                            <a:schemeClr val="accent5">
                              <a:lumMod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'!$AP$34:$AR$34,'TABLAS '!$AT$34:$AU$34)</c15:sqref>
                        </c15:formulaRef>
                      </c:ext>
                    </c:extLst>
                    <c:strCache>
                      <c:ptCount val="5"/>
                      <c:pt idx="0">
                        <c:v>Familiar 
94.41%</c:v>
                      </c:pt>
                      <c:pt idx="1">
                        <c:v>Laboral
0.93%</c:v>
                      </c:pt>
                      <c:pt idx="2">
                        <c:v>Comunitaria
3.50% </c:v>
                      </c:pt>
                      <c:pt idx="3">
                        <c:v>Acoso Sexual 
0.70%</c:v>
                      </c:pt>
                      <c:pt idx="4">
                        <c:v>Noviazgo
0.47%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'!$AP$40:$AR$40,'TABLAS '!$AT$40:$AU$40)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CB1-4403-A955-181A04C55EE9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'!$AO$41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'!$AP$34:$AR$34,'TABLAS '!$AT$34:$AU$34)</c15:sqref>
                        </c15:formulaRef>
                      </c:ext>
                    </c:extLst>
                    <c:strCache>
                      <c:ptCount val="5"/>
                      <c:pt idx="0">
                        <c:v>Familiar 
94.41%</c:v>
                      </c:pt>
                      <c:pt idx="1">
                        <c:v>Laboral
0.93%</c:v>
                      </c:pt>
                      <c:pt idx="2">
                        <c:v>Comunitaria
3.50% </c:v>
                      </c:pt>
                      <c:pt idx="3">
                        <c:v>Acoso Sexual 
0.70%</c:v>
                      </c:pt>
                      <c:pt idx="4">
                        <c:v>Noviazgo
0.47%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'!$AP$41:$AR$41,'TABLAS '!$AT$41:$AU$41)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CB1-4403-A955-181A04C55EE9}"/>
                  </c:ext>
                </c:extLst>
              </c15:ser>
            </c15:filteredBarSeries>
          </c:ext>
        </c:extLst>
      </c:barChart>
      <c:catAx>
        <c:axId val="27677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6772848"/>
        <c:crosses val="autoZero"/>
        <c:auto val="1"/>
        <c:lblAlgn val="ctr"/>
        <c:lblOffset val="100"/>
        <c:noMultiLvlLbl val="0"/>
      </c:catAx>
      <c:valAx>
        <c:axId val="276772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6777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ATENCIONES BRINDADAS </a:t>
            </a:r>
          </a:p>
          <a:p>
            <a:pPr>
              <a:defRPr/>
            </a:pPr>
            <a:r>
              <a:rPr lang="es-MX"/>
              <a:t>ÁREA PSICOLOGÍA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'!$B$51:$B$52</c:f>
              <c:strCache>
                <c:ptCount val="2"/>
                <c:pt idx="0">
                  <c:v>ATENCIONES BRINDADAS 
PSICOLOGÍA </c:v>
                </c:pt>
                <c:pt idx="1">
                  <c:v>IMM
505 Atenciones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 w="28575"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'TABLAS '!$A$53:$A$64</c15:sqref>
                  </c15:fullRef>
                </c:ext>
              </c:extLst>
              <c:f>'TABLAS '!$A$53:$A$55</c:f>
              <c:strCache>
                <c:ptCount val="3"/>
                <c:pt idx="0">
                  <c:v>ENE 
29.51%</c:v>
                </c:pt>
                <c:pt idx="1">
                  <c:v>FEB
36.21%</c:v>
                </c:pt>
                <c:pt idx="2">
                  <c:v>MAR
34.28%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'TABLAS '!$B$53:$B$64</c15:sqref>
                  </c15:fullRef>
                </c:ext>
              </c:extLst>
              <c:f>'TABLAS '!$B$53:$B$55</c:f>
              <c:numCache>
                <c:formatCode>General</c:formatCode>
                <c:ptCount val="3"/>
                <c:pt idx="0">
                  <c:v>143</c:v>
                </c:pt>
                <c:pt idx="1">
                  <c:v>187</c:v>
                </c:pt>
                <c:pt idx="2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D0-4E83-BBA0-2BEB2D5625E1}"/>
            </c:ext>
          </c:extLst>
        </c:ser>
        <c:ser>
          <c:idx val="1"/>
          <c:order val="1"/>
          <c:tx>
            <c:strRef>
              <c:f>'TABLAS '!$C$51:$C$52</c:f>
              <c:strCache>
                <c:ptCount val="2"/>
                <c:pt idx="0">
                  <c:v>ATENCIONES BRINDADAS 
PSICOLOGÍA </c:v>
                </c:pt>
                <c:pt idx="1">
                  <c:v>IQM
166 Atenciones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bg2"/>
              </a:solidFill>
              <a:prstDash val="solid"/>
            </a:ln>
            <a:effectLst/>
          </c:spPr>
          <c:invertIfNegative val="0"/>
          <c:dLbls>
            <c:spPr>
              <a:solidFill>
                <a:schemeClr val="bg2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'TABLAS '!$A$53:$A$64</c15:sqref>
                  </c15:fullRef>
                </c:ext>
              </c:extLst>
              <c:f>'TABLAS '!$A$53:$A$55</c:f>
              <c:strCache>
                <c:ptCount val="3"/>
                <c:pt idx="0">
                  <c:v>ENE 
29.51%</c:v>
                </c:pt>
                <c:pt idx="1">
                  <c:v>FEB
36.21%</c:v>
                </c:pt>
                <c:pt idx="2">
                  <c:v>MAR
34.28%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'TABLAS '!$C$53:$C$64</c15:sqref>
                  </c15:fullRef>
                </c:ext>
              </c:extLst>
              <c:f>'TABLAS '!$C$53:$C$55</c:f>
              <c:numCache>
                <c:formatCode>General</c:formatCode>
                <c:ptCount val="3"/>
                <c:pt idx="0">
                  <c:v>55</c:v>
                </c:pt>
                <c:pt idx="1">
                  <c:v>56</c:v>
                </c:pt>
                <c:pt idx="2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D0-4E83-BBA0-2BEB2D562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775984"/>
        <c:axId val="276774024"/>
      </c:barChart>
      <c:catAx>
        <c:axId val="27677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6774024"/>
        <c:crosses val="autoZero"/>
        <c:auto val="1"/>
        <c:lblAlgn val="ctr"/>
        <c:lblOffset val="100"/>
        <c:noMultiLvlLbl val="0"/>
      </c:catAx>
      <c:valAx>
        <c:axId val="276774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677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79440727803761E-2"/>
          <c:y val="0.83389091913750013"/>
          <c:w val="0.82339852255310186"/>
          <c:h val="0.14059073955468485"/>
        </c:manualLayout>
      </c:layout>
      <c:overlay val="0"/>
      <c:spPr>
        <a:noFill/>
        <a:ln>
          <a:solidFill>
            <a:schemeClr val="accent1"/>
          </a:solidFill>
          <a:prstDash val="sysDot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ZONA DEMOGRAFICA HABITACIONAL DE MUJERES ATENDIDAS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'!$N$53</c:f>
              <c:strCache>
                <c:ptCount val="1"/>
                <c:pt idx="0">
                  <c:v>ENE-MAR 2024</c:v>
                </c:pt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'!$O$51:$P$52</c:f>
              <c:strCache>
                <c:ptCount val="2"/>
                <c:pt idx="0">
                  <c:v>Urbana 
67.51%</c:v>
                </c:pt>
                <c:pt idx="1">
                  <c:v>Rural
32.49%</c:v>
                </c:pt>
              </c:strCache>
              <c:extLst xmlns:c15="http://schemas.microsoft.com/office/drawing/2012/chart"/>
            </c:strRef>
          </c:cat>
          <c:val>
            <c:numRef>
              <c:f>'TABLAS '!$O$53:$P$53</c:f>
              <c:numCache>
                <c:formatCode>General</c:formatCode>
                <c:ptCount val="2"/>
                <c:pt idx="0">
                  <c:v>453</c:v>
                </c:pt>
                <c:pt idx="1">
                  <c:v>218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C2E3-4A52-BD8F-F854716A1D81}"/>
            </c:ext>
          </c:extLst>
        </c:ser>
        <c:ser>
          <c:idx val="8"/>
          <c:order val="8"/>
          <c:tx>
            <c:strRef>
              <c:f>'TABLAS 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'TABLAS '!$O$51:$P$52</c:f>
              <c:strCache>
                <c:ptCount val="2"/>
                <c:pt idx="0">
                  <c:v>Urbana 
67.51%</c:v>
                </c:pt>
                <c:pt idx="1">
                  <c:v>Rural
32.49%</c:v>
                </c:pt>
              </c:strCache>
              <c:extLst xmlns:c15="http://schemas.microsoft.com/office/drawing/2012/chart"/>
            </c:strRef>
          </c:cat>
          <c:val>
            <c:numRef>
              <c:f>'TABLAS 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C2E3-4A52-BD8F-F854716A1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774808"/>
        <c:axId val="27677520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'TABLAS '!$N$54</c15:sqref>
                        </c15:formulaRef>
                      </c:ext>
                    </c:extLst>
                    <c:strCache>
                      <c:ptCount val="1"/>
                      <c:pt idx="0">
                        <c:v>ABR-JUN 24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'TABLAS '!$O$51:$P$52</c15:sqref>
                        </c15:formulaRef>
                      </c:ext>
                    </c:extLst>
                    <c:strCache>
                      <c:ptCount val="2"/>
                      <c:pt idx="0">
                        <c:v>Urbana 
67.51%</c:v>
                      </c:pt>
                      <c:pt idx="1">
                        <c:v>Rural
32.49%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'TABLAS '!$O$54:$P$54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2E3-4A52-BD8F-F854716A1D8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'!$N$55</c15:sqref>
                        </c15:formulaRef>
                      </c:ext>
                    </c:extLst>
                    <c:strCache>
                      <c:ptCount val="1"/>
                      <c:pt idx="0">
                        <c:v>JUL-SEP 24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'!$O$51:$P$52</c15:sqref>
                        </c15:formulaRef>
                      </c:ext>
                    </c:extLst>
                    <c:strCache>
                      <c:ptCount val="2"/>
                      <c:pt idx="0">
                        <c:v>Urbana 
67.51%</c:v>
                      </c:pt>
                      <c:pt idx="1">
                        <c:v>Rural
32.49%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'!$O$55:$P$55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2E3-4A52-BD8F-F854716A1D8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'!$N$56</c15:sqref>
                        </c15:formulaRef>
                      </c:ext>
                    </c:extLst>
                    <c:strCache>
                      <c:ptCount val="1"/>
                      <c:pt idx="0">
                        <c:v>OCT-DIC 24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'!$O$51:$P$52</c15:sqref>
                        </c15:formulaRef>
                      </c:ext>
                    </c:extLst>
                    <c:strCache>
                      <c:ptCount val="2"/>
                      <c:pt idx="0">
                        <c:v>Urbana 
67.51%</c:v>
                      </c:pt>
                      <c:pt idx="1">
                        <c:v>Rural
32.49%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'!$O$56:$P$56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2E3-4A52-BD8F-F854716A1D81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'!$N$58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 w="38100">
                    <a:solidFill>
                      <a:schemeClr val="bg2"/>
                    </a:solidFill>
                  </a:ln>
                  <a:effectLst/>
                </c:spPr>
                <c:invertIfNegative val="0"/>
                <c:dLbls>
                  <c:spPr>
                    <a:solidFill>
                      <a:schemeClr val="accent3"/>
                    </a:solidFill>
                    <a:ln>
                      <a:solidFill>
                        <a:schemeClr val="bg2"/>
                      </a:solidFill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4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'!$O$51:$P$52</c15:sqref>
                        </c15:formulaRef>
                      </c:ext>
                    </c:extLst>
                    <c:strCache>
                      <c:ptCount val="2"/>
                      <c:pt idx="0">
                        <c:v>Urbana 
67.51%</c:v>
                      </c:pt>
                      <c:pt idx="1">
                        <c:v>Rural
32.49%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'!$O$58:$P$58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2E3-4A52-BD8F-F854716A1D81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'!$N$59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'!$O$51:$P$52</c15:sqref>
                        </c15:formulaRef>
                      </c:ext>
                    </c:extLst>
                    <c:strCache>
                      <c:ptCount val="2"/>
                      <c:pt idx="0">
                        <c:v>Urbana 
67.51%</c:v>
                      </c:pt>
                      <c:pt idx="1">
                        <c:v>Rural
32.49%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'!$O$59:$P$59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2E3-4A52-BD8F-F854716A1D81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'!$N$60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'!$O$51:$P$52</c15:sqref>
                        </c15:formulaRef>
                      </c:ext>
                    </c:extLst>
                    <c:strCache>
                      <c:ptCount val="2"/>
                      <c:pt idx="0">
                        <c:v>Urbana 
67.51%</c:v>
                      </c:pt>
                      <c:pt idx="1">
                        <c:v>Rural
32.49%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'!$O$60:$P$60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2E3-4A52-BD8F-F854716A1D81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'!$N$61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'!$O$51:$P$52</c15:sqref>
                        </c15:formulaRef>
                      </c:ext>
                    </c:extLst>
                    <c:strCache>
                      <c:ptCount val="2"/>
                      <c:pt idx="0">
                        <c:v>Urbana 
67.51%</c:v>
                      </c:pt>
                      <c:pt idx="1">
                        <c:v>Rural
32.49%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'!$O$61:$P$61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2E3-4A52-BD8F-F854716A1D81}"/>
                  </c:ext>
                </c:extLst>
              </c15:ser>
            </c15:filteredBarSeries>
          </c:ext>
        </c:extLst>
      </c:barChart>
      <c:catAx>
        <c:axId val="276774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6775200"/>
        <c:crosses val="autoZero"/>
        <c:auto val="1"/>
        <c:lblAlgn val="ctr"/>
        <c:lblOffset val="100"/>
        <c:noMultiLvlLbl val="0"/>
      </c:catAx>
      <c:valAx>
        <c:axId val="276775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6774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VIOLENCIA PRESENTE EN MUJERES ATENDIDAS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5908637971122097E-2"/>
          <c:y val="9.6279500332168033E-2"/>
          <c:w val="0.93085728427867109"/>
          <c:h val="0.775319807015824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'TABLAS '!$T$53</c:f>
              <c:strCache>
                <c:ptCount val="1"/>
                <c:pt idx="0">
                  <c:v>ENE-MAR 2024</c:v>
                </c:pt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'!$U$51:$V$52</c:f>
              <c:strCache>
                <c:ptCount val="2"/>
                <c:pt idx="0">
                  <c:v>No presenta ningun tipo de modalidad de Violencia
72.13% </c:v>
                </c:pt>
                <c:pt idx="1">
                  <c:v>Presenta algun tipo y modalidad de violencia
27.87% </c:v>
                </c:pt>
              </c:strCache>
              <c:extLst xmlns:c15="http://schemas.microsoft.com/office/drawing/2012/chart"/>
            </c:strRef>
          </c:cat>
          <c:val>
            <c:numRef>
              <c:f>'TABLAS '!$U$53:$V$53</c:f>
              <c:numCache>
                <c:formatCode>General</c:formatCode>
                <c:ptCount val="2"/>
                <c:pt idx="0">
                  <c:v>484</c:v>
                </c:pt>
                <c:pt idx="1">
                  <c:v>187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0B9C-47A5-855F-39A322A8821C}"/>
            </c:ext>
          </c:extLst>
        </c:ser>
        <c:ser>
          <c:idx val="4"/>
          <c:order val="4"/>
          <c:tx>
            <c:strRef>
              <c:f>'TABLAS '!$T$57</c:f>
              <c:strCache>
                <c:ptCount val="1"/>
                <c:pt idx="0">
                  <c:v>total %</c:v>
                </c:pt>
              </c:strCache>
              <c:extLst xmlns:c15="http://schemas.microsoft.com/office/drawing/2012/chart"/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'TABLAS '!$U$51:$V$52</c:f>
              <c:strCache>
                <c:ptCount val="2"/>
                <c:pt idx="0">
                  <c:v>No presenta ningun tipo de modalidad de Violencia
72.13% </c:v>
                </c:pt>
                <c:pt idx="1">
                  <c:v>Presenta algun tipo y modalidad de violencia
27.87% </c:v>
                </c:pt>
              </c:strCache>
              <c:extLst xmlns:c15="http://schemas.microsoft.com/office/drawing/2012/chart"/>
            </c:strRef>
          </c:cat>
          <c:val>
            <c:numRef>
              <c:f>'TABLAS 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0B9C-47A5-855F-39A322A88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777160"/>
        <c:axId val="27677794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'TABLAS '!$T$54</c15:sqref>
                        </c15:formulaRef>
                      </c:ext>
                    </c:extLst>
                    <c:strCache>
                      <c:ptCount val="1"/>
                      <c:pt idx="0">
                        <c:v>ABR-JUN 24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'TABLAS '!$U$51:$V$52</c15:sqref>
                        </c15:formulaRef>
                      </c:ext>
                    </c:extLst>
                    <c:strCache>
                      <c:ptCount val="2"/>
                      <c:pt idx="0">
                        <c:v>No presenta ningun tipo de modalidad de Violencia
72.13% </c:v>
                      </c:pt>
                      <c:pt idx="1">
                        <c:v>Presenta algun tipo y modalidad de violencia
27.87%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'TABLAS '!$U$54:$V$54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B9C-47A5-855F-39A322A8821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'!$T$55</c15:sqref>
                        </c15:formulaRef>
                      </c:ext>
                    </c:extLst>
                    <c:strCache>
                      <c:ptCount val="1"/>
                      <c:pt idx="0">
                        <c:v>JUL-SEP 24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'!$U$51:$V$52</c15:sqref>
                        </c15:formulaRef>
                      </c:ext>
                    </c:extLst>
                    <c:strCache>
                      <c:ptCount val="2"/>
                      <c:pt idx="0">
                        <c:v>No presenta ningun tipo de modalidad de Violencia
72.13% </c:v>
                      </c:pt>
                      <c:pt idx="1">
                        <c:v>Presenta algun tipo y modalidad de violencia
27.87%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'!$U$55:$V$55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B9C-47A5-855F-39A322A8821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'!$T$56</c15:sqref>
                        </c15:formulaRef>
                      </c:ext>
                    </c:extLst>
                    <c:strCache>
                      <c:ptCount val="1"/>
                      <c:pt idx="0">
                        <c:v>OCT-DIC 24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'!$U$51:$V$52</c15:sqref>
                        </c15:formulaRef>
                      </c:ext>
                    </c:extLst>
                    <c:strCache>
                      <c:ptCount val="2"/>
                      <c:pt idx="0">
                        <c:v>No presenta ningun tipo de modalidad de Violencia
72.13% </c:v>
                      </c:pt>
                      <c:pt idx="1">
                        <c:v>Presenta algun tipo y modalidad de violencia
27.87%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'!$U$56:$V$56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B9C-47A5-855F-39A322A8821C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'!$T$58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solidFill>
                      <a:schemeClr val="bg2"/>
                    </a:solidFill>
                  </a:ln>
                  <a:effectLst/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chemeClr val="accent3"/>
                    </a:solidFill>
                    <a:ln w="38100">
                      <a:solidFill>
                        <a:schemeClr val="bg2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2-8A36-4DF9-805E-F04E8F730FA1}"/>
                    </c:ext>
                  </c:extLst>
                </c:dPt>
                <c:dPt>
                  <c:idx val="1"/>
                  <c:invertIfNegative val="0"/>
                  <c:bubble3D val="0"/>
                  <c:spPr>
                    <a:solidFill>
                      <a:schemeClr val="accent3"/>
                    </a:solidFill>
                    <a:ln w="38100">
                      <a:solidFill>
                        <a:schemeClr val="bg2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3-8A36-4DF9-805E-F04E8F730FA1}"/>
                    </c:ext>
                  </c:extLst>
                </c:dPt>
                <c:dLbls>
                  <c:spPr>
                    <a:solidFill>
                      <a:schemeClr val="accent3"/>
                    </a:solidFill>
                    <a:ln>
                      <a:solidFill>
                        <a:schemeClr val="bg2"/>
                      </a:solidFill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6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'!$U$51:$V$52</c15:sqref>
                        </c15:formulaRef>
                      </c:ext>
                    </c:extLst>
                    <c:strCache>
                      <c:ptCount val="2"/>
                      <c:pt idx="0">
                        <c:v>No presenta ningun tipo de modalidad de Violencia
72.13% </c:v>
                      </c:pt>
                      <c:pt idx="1">
                        <c:v>Presenta algun tipo y modalidad de violencia
27.87%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'!$U$58:$V$58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B9C-47A5-855F-39A322A8821C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'!$T$59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'!$U$51:$V$52</c15:sqref>
                        </c15:formulaRef>
                      </c:ext>
                    </c:extLst>
                    <c:strCache>
                      <c:ptCount val="2"/>
                      <c:pt idx="0">
                        <c:v>No presenta ningun tipo de modalidad de Violencia
72.13% </c:v>
                      </c:pt>
                      <c:pt idx="1">
                        <c:v>Presenta algun tipo y modalidad de violencia
27.87%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'!$U$59:$V$59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B9C-47A5-855F-39A322A8821C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'!$T$60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'!$U$51:$V$52</c15:sqref>
                        </c15:formulaRef>
                      </c:ext>
                    </c:extLst>
                    <c:strCache>
                      <c:ptCount val="2"/>
                      <c:pt idx="0">
                        <c:v>No presenta ningun tipo de modalidad de Violencia
72.13% </c:v>
                      </c:pt>
                      <c:pt idx="1">
                        <c:v>Presenta algun tipo y modalidad de violencia
27.87%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'!$U$60:$V$60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0B9C-47A5-855F-39A322A8821C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'!$T$61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 w="28575">
                    <a:solidFill>
                      <a:schemeClr val="bg2"/>
                    </a:solidFill>
                  </a:ln>
                  <a:effectLst/>
                </c:spPr>
                <c:invertIfNegative val="0"/>
                <c:dPt>
                  <c:idx val="1"/>
                  <c:invertIfNegative val="0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28575">
                      <a:solidFill>
                        <a:schemeClr val="accent6">
                          <a:lumMod val="50000"/>
                        </a:schemeClr>
                      </a:solidFill>
                      <a:prstDash val="sysDash"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2-C2D0-416F-9DE7-A42DFA9E2D23}"/>
                    </c:ext>
                  </c:extLst>
                </c:dPt>
                <c:dLbls>
                  <c:dLbl>
                    <c:idx val="0"/>
                    <c:spPr>
                      <a:solidFill>
                        <a:schemeClr val="accent1"/>
                      </a:solidFill>
                      <a:ln>
                        <a:solidFill>
                          <a:schemeClr val="bg2"/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200" b="1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2-2BF7-4768-BDDE-DB14A1C48511}"/>
                      </c:ext>
                    </c:extLst>
                  </c:dLbl>
                  <c:dLbl>
                    <c:idx val="1"/>
                    <c:spPr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  <a:ln>
                        <a:solidFill>
                          <a:schemeClr val="accent6">
                            <a:lumMod val="50000"/>
                          </a:schemeClr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200" b="1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2-C2D0-416F-9DE7-A42DFA9E2D23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'!$U$51:$V$52</c15:sqref>
                        </c15:formulaRef>
                      </c:ext>
                    </c:extLst>
                    <c:strCache>
                      <c:ptCount val="2"/>
                      <c:pt idx="0">
                        <c:v>No presenta ningun tipo de modalidad de Violencia
72.13% </c:v>
                      </c:pt>
                      <c:pt idx="1">
                        <c:v>Presenta algun tipo y modalidad de violencia
27.87%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'!$U$61:$V$61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0B9C-47A5-855F-39A322A8821C}"/>
                  </c:ext>
                </c:extLst>
              </c15:ser>
            </c15:filteredBarSeries>
          </c:ext>
        </c:extLst>
      </c:barChart>
      <c:catAx>
        <c:axId val="276777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6777944"/>
        <c:crosses val="autoZero"/>
        <c:auto val="1"/>
        <c:lblAlgn val="ctr"/>
        <c:lblOffset val="100"/>
        <c:noMultiLvlLbl val="0"/>
      </c:catAx>
      <c:valAx>
        <c:axId val="276777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6777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NIVELES DE RIESGO  Y CASOS DE VIOLENCIAQUE PRESENTE  EN MUJERES ATENDIDAS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'!$B$72</c:f>
              <c:strCache>
                <c:ptCount val="1"/>
                <c:pt idx="0">
                  <c:v>ENE - MAR 24</c:v>
                </c:pt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'!$C$70:$F$71</c:f>
              <c:strCache>
                <c:ptCount val="4"/>
                <c:pt idx="0">
                  <c:v>Sin Riesgo
6.86%</c:v>
                </c:pt>
                <c:pt idx="1">
                  <c:v>Riesgo Moderado
18.36%</c:v>
                </c:pt>
                <c:pt idx="2">
                  <c:v>Riesgo Medio
1.79% </c:v>
                </c:pt>
                <c:pt idx="3">
                  <c:v>Riesgo Alto
0.60%</c:v>
                </c:pt>
              </c:strCache>
              <c:extLst xmlns:c15="http://schemas.microsoft.com/office/drawing/2012/chart"/>
            </c:strRef>
          </c:cat>
          <c:val>
            <c:numRef>
              <c:f>'TABLAS '!$C$72:$F$72</c:f>
              <c:numCache>
                <c:formatCode>General</c:formatCode>
                <c:ptCount val="4"/>
                <c:pt idx="0">
                  <c:v>46</c:v>
                </c:pt>
                <c:pt idx="1">
                  <c:v>125</c:v>
                </c:pt>
                <c:pt idx="2">
                  <c:v>12</c:v>
                </c:pt>
                <c:pt idx="3">
                  <c:v>4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C3F-4F08-AD39-0A2B7E355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776376"/>
        <c:axId val="27677128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'TABLAS '!$B$73</c15:sqref>
                        </c15:formulaRef>
                      </c:ext>
                    </c:extLst>
                    <c:strCache>
                      <c:ptCount val="1"/>
                      <c:pt idx="0">
                        <c:v>ABR-JUN 24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'TABLAS '!$C$70:$F$71</c15:sqref>
                        </c15:formulaRef>
                      </c:ext>
                    </c:extLst>
                    <c:strCache>
                      <c:ptCount val="4"/>
                      <c:pt idx="0">
                        <c:v>Sin Riesgo
6.86%</c:v>
                      </c:pt>
                      <c:pt idx="1">
                        <c:v>Riesgo Moderado
18.36%</c:v>
                      </c:pt>
                      <c:pt idx="2">
                        <c:v>Riesgo Medio
1.79% </c:v>
                      </c:pt>
                      <c:pt idx="3">
                        <c:v>Riesgo Alto
0.60%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'TABLAS '!$C$73:$F$73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AC3F-4F08-AD39-0A2B7E355C6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'!$B$74</c15:sqref>
                        </c15:formulaRef>
                      </c:ext>
                    </c:extLst>
                    <c:strCache>
                      <c:ptCount val="1"/>
                      <c:pt idx="0">
                        <c:v>JUL-SEP 24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'!$C$70:$F$71</c15:sqref>
                        </c15:formulaRef>
                      </c:ext>
                    </c:extLst>
                    <c:strCache>
                      <c:ptCount val="4"/>
                      <c:pt idx="0">
                        <c:v>Sin Riesgo
6.86%</c:v>
                      </c:pt>
                      <c:pt idx="1">
                        <c:v>Riesgo Moderado
18.36%</c:v>
                      </c:pt>
                      <c:pt idx="2">
                        <c:v>Riesgo Medio
1.79% </c:v>
                      </c:pt>
                      <c:pt idx="3">
                        <c:v>Riesgo Alto
0.60%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'!$C$74:$F$74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AC3F-4F08-AD39-0A2B7E355C6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'!$B$75</c15:sqref>
                        </c15:formulaRef>
                      </c:ext>
                    </c:extLst>
                    <c:strCache>
                      <c:ptCount val="1"/>
                      <c:pt idx="0">
                        <c:v>OCT-DIC 24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'!$C$70:$F$71</c15:sqref>
                        </c15:formulaRef>
                      </c:ext>
                    </c:extLst>
                    <c:strCache>
                      <c:ptCount val="4"/>
                      <c:pt idx="0">
                        <c:v>Sin Riesgo
6.86%</c:v>
                      </c:pt>
                      <c:pt idx="1">
                        <c:v>Riesgo Moderado
18.36%</c:v>
                      </c:pt>
                      <c:pt idx="2">
                        <c:v>Riesgo Medio
1.79% </c:v>
                      </c:pt>
                      <c:pt idx="3">
                        <c:v>Riesgo Alto
0.60%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'!$C$75:$F$75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C3F-4F08-AD39-0A2B7E355C6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'!$B$76</c15:sqref>
                        </c15:formulaRef>
                      </c:ext>
                    </c:extLst>
                    <c:strCache>
                      <c:ptCount val="1"/>
                      <c:pt idx="0">
                        <c:v>TOTAL %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'!$C$70:$F$71</c15:sqref>
                        </c15:formulaRef>
                      </c:ext>
                    </c:extLst>
                    <c:strCache>
                      <c:ptCount val="4"/>
                      <c:pt idx="0">
                        <c:v>Sin Riesgo
6.86%</c:v>
                      </c:pt>
                      <c:pt idx="1">
                        <c:v>Riesgo Moderado
18.36%</c:v>
                      </c:pt>
                      <c:pt idx="2">
                        <c:v>Riesgo Medio
1.79% </c:v>
                      </c:pt>
                      <c:pt idx="3">
                        <c:v>Riesgo Alto
0.60%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'!$C$76:$F$76</c15:sqref>
                        </c15:formulaRef>
                      </c:ext>
                    </c:extLst>
                    <c:numCache>
                      <c:formatCode>0.00</c:formatCode>
                      <c:ptCount val="4"/>
                      <c:pt idx="0">
                        <c:v>6.855439642324888</c:v>
                      </c:pt>
                      <c:pt idx="1">
                        <c:v>18.628912071535023</c:v>
                      </c:pt>
                      <c:pt idx="2">
                        <c:v>1.7883755588673622</c:v>
                      </c:pt>
                      <c:pt idx="3">
                        <c:v>0.5961251862891207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C3F-4F08-AD39-0A2B7E355C6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'!$B$77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 w="38100">
                    <a:solidFill>
                      <a:schemeClr val="bg2"/>
                    </a:solidFill>
                  </a:ln>
                  <a:effectLst/>
                </c:spPr>
                <c:invertIfNegative val="0"/>
                <c:dLbls>
                  <c:spPr>
                    <a:solidFill>
                      <a:schemeClr val="accent3"/>
                    </a:solidFill>
                    <a:ln>
                      <a:solidFill>
                        <a:schemeClr val="bg2"/>
                      </a:solidFill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4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'!$C$70:$F$71</c15:sqref>
                        </c15:formulaRef>
                      </c:ext>
                    </c:extLst>
                    <c:strCache>
                      <c:ptCount val="4"/>
                      <c:pt idx="0">
                        <c:v>Sin Riesgo
6.86%</c:v>
                      </c:pt>
                      <c:pt idx="1">
                        <c:v>Riesgo Moderado
18.36%</c:v>
                      </c:pt>
                      <c:pt idx="2">
                        <c:v>Riesgo Medio
1.79% </c:v>
                      </c:pt>
                      <c:pt idx="3">
                        <c:v>Riesgo Alto
0.60%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'!$C$77:$F$77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C3F-4F08-AD39-0A2B7E355C62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'!$B$78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'!$C$70:$F$71</c15:sqref>
                        </c15:formulaRef>
                      </c:ext>
                    </c:extLst>
                    <c:strCache>
                      <c:ptCount val="4"/>
                      <c:pt idx="0">
                        <c:v>Sin Riesgo
6.86%</c:v>
                      </c:pt>
                      <c:pt idx="1">
                        <c:v>Riesgo Moderado
18.36%</c:v>
                      </c:pt>
                      <c:pt idx="2">
                        <c:v>Riesgo Medio
1.79% </c:v>
                      </c:pt>
                      <c:pt idx="3">
                        <c:v>Riesgo Alto
0.60%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'!$C$78:$F$78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C3F-4F08-AD39-0A2B7E355C62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'!$B$79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chemeClr val="accent1"/>
                    </a:solidFill>
                    <a:ln w="28575">
                      <a:solidFill>
                        <a:schemeClr val="bg2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0-990F-42B1-9D51-FA4C9FC8AE68}"/>
                    </c:ext>
                  </c:extLst>
                </c:dPt>
                <c:dPt>
                  <c:idx val="1"/>
                  <c:invertIfNegative val="0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28575">
                      <a:solidFill>
                        <a:schemeClr val="accent6">
                          <a:lumMod val="50000"/>
                        </a:schemeClr>
                      </a:solidFill>
                      <a:prstDash val="sysDash"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2-990F-42B1-9D51-FA4C9FC8AE68}"/>
                    </c:ext>
                  </c:extLst>
                </c:dPt>
                <c:dPt>
                  <c:idx val="2"/>
                  <c:invertIfNegative val="0"/>
                  <c:bubble3D val="0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accent2">
                          <a:lumMod val="50000"/>
                        </a:schemeClr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4-990F-42B1-9D51-FA4C9FC8AE68}"/>
                    </c:ext>
                  </c:extLst>
                </c:dPt>
                <c:dPt>
                  <c:idx val="3"/>
                  <c:invertIfNegative val="0"/>
                  <c:bubble3D val="0"/>
                  <c:spPr>
                    <a:solidFill>
                      <a:schemeClr val="accent4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accent4">
                          <a:lumMod val="50000"/>
                        </a:schemeClr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990F-42B1-9D51-FA4C9FC8AE6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'!$C$70:$F$71</c15:sqref>
                        </c15:formulaRef>
                      </c:ext>
                    </c:extLst>
                    <c:strCache>
                      <c:ptCount val="4"/>
                      <c:pt idx="0">
                        <c:v>Sin Riesgo
6.86%</c:v>
                      </c:pt>
                      <c:pt idx="1">
                        <c:v>Riesgo Moderado
18.36%</c:v>
                      </c:pt>
                      <c:pt idx="2">
                        <c:v>Riesgo Medio
1.79% </c:v>
                      </c:pt>
                      <c:pt idx="3">
                        <c:v>Riesgo Alto
0.60%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'!$C$79:$F$79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AC3F-4F08-AD39-0A2B7E355C62}"/>
                  </c:ext>
                </c:extLst>
              </c15:ser>
            </c15:filteredBarSeries>
          </c:ext>
        </c:extLst>
      </c:barChart>
      <c:catAx>
        <c:axId val="276776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6771280"/>
        <c:crosses val="autoZero"/>
        <c:auto val="1"/>
        <c:lblAlgn val="ctr"/>
        <c:lblOffset val="100"/>
        <c:noMultiLvlLbl val="0"/>
      </c:catAx>
      <c:valAx>
        <c:axId val="276771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6776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INCIDENCIAS DE CANALIZACIÓNES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'!$H$72</c:f>
              <c:strCache>
                <c:ptCount val="1"/>
                <c:pt idx="0">
                  <c:v>ENE - MAR 24</c:v>
                </c:pt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'!$I$71:$P$71</c:f>
              <c:strCache>
                <c:ptCount val="8"/>
                <c:pt idx="0">
                  <c:v>Colegio de Psicologos
0.14%</c:v>
                </c:pt>
                <c:pt idx="1">
                  <c:v>DIF
0.74%</c:v>
                </c:pt>
                <c:pt idx="2">
                  <c:v>Centro de Salud Urbano
1.63%</c:v>
                </c:pt>
                <c:pt idx="3">
                  <c:v>IMSS Psiquiatría 
0.59%</c:v>
                </c:pt>
                <c:pt idx="4">
                  <c:v>CESAM Psiquiatría
0.29%</c:v>
                </c:pt>
                <c:pt idx="5">
                  <c:v>COMCA
0.14%</c:v>
                </c:pt>
                <c:pt idx="6">
                  <c:v>CAPA (CECOSAMA)
0.59%</c:v>
                </c:pt>
                <c:pt idx="7">
                  <c:v>IMM EZEQUIEL MONTES
0.14%</c:v>
                </c:pt>
              </c:strCache>
              <c:extLst xmlns:c15="http://schemas.microsoft.com/office/drawing/2012/chart"/>
            </c:strRef>
          </c:cat>
          <c:val>
            <c:numRef>
              <c:f>'TABLAS '!$I$72:$P$72</c:f>
              <c:numCache>
                <c:formatCode>General</c:formatCode>
                <c:ptCount val="8"/>
                <c:pt idx="0">
                  <c:v>1</c:v>
                </c:pt>
                <c:pt idx="1">
                  <c:v>5</c:v>
                </c:pt>
                <c:pt idx="2">
                  <c:v>11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9AB7-4240-A814-0E324BFE5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778336"/>
        <c:axId val="27677167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'TABLAS '!$H$73</c15:sqref>
                        </c15:formulaRef>
                      </c:ext>
                    </c:extLst>
                    <c:strCache>
                      <c:ptCount val="1"/>
                      <c:pt idx="0">
                        <c:v>ABR-JUN 24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'TABLAS '!$I$71:$P$71</c15:sqref>
                        </c15:formulaRef>
                      </c:ext>
                    </c:extLst>
                    <c:strCache>
                      <c:ptCount val="8"/>
                      <c:pt idx="0">
                        <c:v>Colegio de Psicologos
0.14%</c:v>
                      </c:pt>
                      <c:pt idx="1">
                        <c:v>DIF
0.74%</c:v>
                      </c:pt>
                      <c:pt idx="2">
                        <c:v>Centro de Salud Urbano
1.63%</c:v>
                      </c:pt>
                      <c:pt idx="3">
                        <c:v>IMSS Psiquiatría 
0.59%</c:v>
                      </c:pt>
                      <c:pt idx="4">
                        <c:v>CESAM Psiquiatría
0.29%</c:v>
                      </c:pt>
                      <c:pt idx="5">
                        <c:v>COMCA
0.14%</c:v>
                      </c:pt>
                      <c:pt idx="6">
                        <c:v>CAPA (CECOSAMA)
0.59%</c:v>
                      </c:pt>
                      <c:pt idx="7">
                        <c:v>IMM EZEQUIEL MONTES
0.14%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'TABLAS '!$I$73:$P$73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9AB7-4240-A814-0E324BFE59DB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'!$H$74</c15:sqref>
                        </c15:formulaRef>
                      </c:ext>
                    </c:extLst>
                    <c:strCache>
                      <c:ptCount val="1"/>
                      <c:pt idx="0">
                        <c:v>JUL-SEP 24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'!$I$71:$P$71</c15:sqref>
                        </c15:formulaRef>
                      </c:ext>
                    </c:extLst>
                    <c:strCache>
                      <c:ptCount val="8"/>
                      <c:pt idx="0">
                        <c:v>Colegio de Psicologos
0.14%</c:v>
                      </c:pt>
                      <c:pt idx="1">
                        <c:v>DIF
0.74%</c:v>
                      </c:pt>
                      <c:pt idx="2">
                        <c:v>Centro de Salud Urbano
1.63%</c:v>
                      </c:pt>
                      <c:pt idx="3">
                        <c:v>IMSS Psiquiatría 
0.59%</c:v>
                      </c:pt>
                      <c:pt idx="4">
                        <c:v>CESAM Psiquiatría
0.29%</c:v>
                      </c:pt>
                      <c:pt idx="5">
                        <c:v>COMCA
0.14%</c:v>
                      </c:pt>
                      <c:pt idx="6">
                        <c:v>CAPA (CECOSAMA)
0.59%</c:v>
                      </c:pt>
                      <c:pt idx="7">
                        <c:v>IMM EZEQUIEL MONTES
0.14%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'!$I$74:$P$74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AB7-4240-A814-0E324BFE59DB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'!$H$75</c15:sqref>
                        </c15:formulaRef>
                      </c:ext>
                    </c:extLst>
                    <c:strCache>
                      <c:ptCount val="1"/>
                      <c:pt idx="0">
                        <c:v>OCT-DIC 24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'!$I$71:$P$71</c15:sqref>
                        </c15:formulaRef>
                      </c:ext>
                    </c:extLst>
                    <c:strCache>
                      <c:ptCount val="8"/>
                      <c:pt idx="0">
                        <c:v>Colegio de Psicologos
0.14%</c:v>
                      </c:pt>
                      <c:pt idx="1">
                        <c:v>DIF
0.74%</c:v>
                      </c:pt>
                      <c:pt idx="2">
                        <c:v>Centro de Salud Urbano
1.63%</c:v>
                      </c:pt>
                      <c:pt idx="3">
                        <c:v>IMSS Psiquiatría 
0.59%</c:v>
                      </c:pt>
                      <c:pt idx="4">
                        <c:v>CESAM Psiquiatría
0.29%</c:v>
                      </c:pt>
                      <c:pt idx="5">
                        <c:v>COMCA
0.14%</c:v>
                      </c:pt>
                      <c:pt idx="6">
                        <c:v>CAPA (CECOSAMA)
0.59%</c:v>
                      </c:pt>
                      <c:pt idx="7">
                        <c:v>IMM EZEQUIEL MONTES
0.14%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'!$I$75:$P$75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AB7-4240-A814-0E324BFE59DB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'!$H$76</c15:sqref>
                        </c15:formulaRef>
                      </c:ext>
                    </c:extLst>
                    <c:strCache>
                      <c:ptCount val="1"/>
                      <c:pt idx="0">
                        <c:v>TOTAL %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'!$I$71:$P$71</c15:sqref>
                        </c15:formulaRef>
                      </c:ext>
                    </c:extLst>
                    <c:strCache>
                      <c:ptCount val="8"/>
                      <c:pt idx="0">
                        <c:v>Colegio de Psicologos
0.14%</c:v>
                      </c:pt>
                      <c:pt idx="1">
                        <c:v>DIF
0.74%</c:v>
                      </c:pt>
                      <c:pt idx="2">
                        <c:v>Centro de Salud Urbano
1.63%</c:v>
                      </c:pt>
                      <c:pt idx="3">
                        <c:v>IMSS Psiquiatría 
0.59%</c:v>
                      </c:pt>
                      <c:pt idx="4">
                        <c:v>CESAM Psiquiatría
0.29%</c:v>
                      </c:pt>
                      <c:pt idx="5">
                        <c:v>COMCA
0.14%</c:v>
                      </c:pt>
                      <c:pt idx="6">
                        <c:v>CAPA (CECOSAMA)
0.59%</c:v>
                      </c:pt>
                      <c:pt idx="7">
                        <c:v>IMM EZEQUIEL MONTES
0.14%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'!$I$76:$P$76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0.14903129657228018</c:v>
                      </c:pt>
                      <c:pt idx="1">
                        <c:v>0.7451564828614009</c:v>
                      </c:pt>
                      <c:pt idx="2">
                        <c:v>1.639344262295082</c:v>
                      </c:pt>
                      <c:pt idx="3">
                        <c:v>0.5961251862891207</c:v>
                      </c:pt>
                      <c:pt idx="4">
                        <c:v>0.29806259314456035</c:v>
                      </c:pt>
                      <c:pt idx="5">
                        <c:v>0.14903129657228018</c:v>
                      </c:pt>
                      <c:pt idx="6">
                        <c:v>0.5961251862891207</c:v>
                      </c:pt>
                      <c:pt idx="7">
                        <c:v>0.14903129657228018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AB7-4240-A814-0E324BFE59DB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'!$H$77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solidFill>
                      <a:schemeClr val="bg2"/>
                    </a:solidFill>
                  </a:ln>
                  <a:effectLst/>
                </c:spPr>
                <c:invertIfNegative val="0"/>
                <c:dLbls>
                  <c:spPr>
                    <a:solidFill>
                      <a:schemeClr val="accent3"/>
                    </a:solidFill>
                    <a:ln>
                      <a:solidFill>
                        <a:schemeClr val="bg2"/>
                      </a:solidFill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1" i="0" u="none" strike="noStrike" kern="1200" baseline="0">
                          <a:solidFill>
                            <a:schemeClr val="accent5">
                              <a:lumMod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'!$I$71:$P$71</c15:sqref>
                        </c15:formulaRef>
                      </c:ext>
                    </c:extLst>
                    <c:strCache>
                      <c:ptCount val="8"/>
                      <c:pt idx="0">
                        <c:v>Colegio de Psicologos
0.14%</c:v>
                      </c:pt>
                      <c:pt idx="1">
                        <c:v>DIF
0.74%</c:v>
                      </c:pt>
                      <c:pt idx="2">
                        <c:v>Centro de Salud Urbano
1.63%</c:v>
                      </c:pt>
                      <c:pt idx="3">
                        <c:v>IMSS Psiquiatría 
0.59%</c:v>
                      </c:pt>
                      <c:pt idx="4">
                        <c:v>CESAM Psiquiatría
0.29%</c:v>
                      </c:pt>
                      <c:pt idx="5">
                        <c:v>COMCA
0.14%</c:v>
                      </c:pt>
                      <c:pt idx="6">
                        <c:v>CAPA (CECOSAMA)
0.59%</c:v>
                      </c:pt>
                      <c:pt idx="7">
                        <c:v>IMM EZEQUIEL MONTES
0.14%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'!$I$77:$P$77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AB7-4240-A814-0E324BFE59DB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'!$H$78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'!$I$71:$P$71</c15:sqref>
                        </c15:formulaRef>
                      </c:ext>
                    </c:extLst>
                    <c:strCache>
                      <c:ptCount val="8"/>
                      <c:pt idx="0">
                        <c:v>Colegio de Psicologos
0.14%</c:v>
                      </c:pt>
                      <c:pt idx="1">
                        <c:v>DIF
0.74%</c:v>
                      </c:pt>
                      <c:pt idx="2">
                        <c:v>Centro de Salud Urbano
1.63%</c:v>
                      </c:pt>
                      <c:pt idx="3">
                        <c:v>IMSS Psiquiatría 
0.59%</c:v>
                      </c:pt>
                      <c:pt idx="4">
                        <c:v>CESAM Psiquiatría
0.29%</c:v>
                      </c:pt>
                      <c:pt idx="5">
                        <c:v>COMCA
0.14%</c:v>
                      </c:pt>
                      <c:pt idx="6">
                        <c:v>CAPA (CECOSAMA)
0.59%</c:v>
                      </c:pt>
                      <c:pt idx="7">
                        <c:v>IMM EZEQUIEL MONTES
0.14%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'!$I$78:$P$78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AB7-4240-A814-0E324BFE59DB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'!$H$79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chemeClr val="accent1"/>
                    </a:solidFill>
                    <a:ln w="28575">
                      <a:solidFill>
                        <a:schemeClr val="bg2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1-EB1E-4704-88A1-3F78BC280315}"/>
                    </c:ext>
                  </c:extLst>
                </c:dPt>
                <c:dPt>
                  <c:idx val="1"/>
                  <c:invertIfNegative val="0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28575">
                      <a:solidFill>
                        <a:schemeClr val="accent6">
                          <a:lumMod val="50000"/>
                        </a:schemeClr>
                      </a:solidFill>
                      <a:prstDash val="sysDash"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3-EB1E-4704-88A1-3F78BC280315}"/>
                    </c:ext>
                  </c:extLst>
                </c:dPt>
                <c:dPt>
                  <c:idx val="2"/>
                  <c:invertIfNegative val="0"/>
                  <c:bubble3D val="0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accent2">
                          <a:lumMod val="50000"/>
                        </a:schemeClr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5-EB1E-4704-88A1-3F78BC280315}"/>
                    </c:ext>
                  </c:extLst>
                </c:dPt>
                <c:dPt>
                  <c:idx val="4"/>
                  <c:invertIfNegative val="0"/>
                  <c:bubble3D val="0"/>
                  <c:spPr>
                    <a:solidFill>
                      <a:schemeClr val="accent4">
                        <a:lumMod val="60000"/>
                        <a:lumOff val="40000"/>
                      </a:schemeClr>
                    </a:solidFill>
                    <a:ln>
                      <a:solidFill>
                        <a:schemeClr val="accent4">
                          <a:lumMod val="50000"/>
                        </a:schemeClr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D1A6-4791-9F87-67291F9B334B}"/>
                    </c:ext>
                  </c:extLst>
                </c:dPt>
                <c:dLbls>
                  <c:dLbl>
                    <c:idx val="0"/>
                    <c:spPr>
                      <a:solidFill>
                        <a:schemeClr val="accent1"/>
                      </a:solidFill>
                      <a:ln>
                        <a:solidFill>
                          <a:schemeClr val="bg2"/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1-EB1E-4704-88A1-3F78BC280315}"/>
                      </c:ext>
                    </c:extLst>
                  </c:dLbl>
                  <c:dLbl>
                    <c:idx val="1"/>
                    <c:spPr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  <a:ln>
                        <a:solidFill>
                          <a:schemeClr val="accent6">
                            <a:lumMod val="50000"/>
                          </a:schemeClr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3-EB1E-4704-88A1-3F78BC280315}"/>
                      </c:ext>
                    </c:extLst>
                  </c:dLbl>
                  <c:dLbl>
                    <c:idx val="2"/>
                    <c:spPr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  <a:ln>
                        <a:solidFill>
                          <a:schemeClr val="accent2">
                            <a:lumMod val="50000"/>
                          </a:schemeClr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5-EB1E-4704-88A1-3F78BC280315}"/>
                      </c:ext>
                    </c:extLst>
                  </c:dLbl>
                  <c:dLbl>
                    <c:idx val="4"/>
                    <c:spPr>
                      <a:solidFill>
                        <a:schemeClr val="accent4">
                          <a:lumMod val="60000"/>
                          <a:lumOff val="40000"/>
                        </a:schemeClr>
                      </a:solidFill>
                      <a:ln>
                        <a:solidFill>
                          <a:schemeClr val="accent4">
                            <a:lumMod val="50000"/>
                          </a:schemeClr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7-D1A6-4791-9F87-67291F9B334B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'!$I$71:$P$71</c15:sqref>
                        </c15:formulaRef>
                      </c:ext>
                    </c:extLst>
                    <c:strCache>
                      <c:ptCount val="8"/>
                      <c:pt idx="0">
                        <c:v>Colegio de Psicologos
0.14%</c:v>
                      </c:pt>
                      <c:pt idx="1">
                        <c:v>DIF
0.74%</c:v>
                      </c:pt>
                      <c:pt idx="2">
                        <c:v>Centro de Salud Urbano
1.63%</c:v>
                      </c:pt>
                      <c:pt idx="3">
                        <c:v>IMSS Psiquiatría 
0.59%</c:v>
                      </c:pt>
                      <c:pt idx="4">
                        <c:v>CESAM Psiquiatría
0.29%</c:v>
                      </c:pt>
                      <c:pt idx="5">
                        <c:v>COMCA
0.14%</c:v>
                      </c:pt>
                      <c:pt idx="6">
                        <c:v>CAPA (CECOSAMA)
0.59%</c:v>
                      </c:pt>
                      <c:pt idx="7">
                        <c:v>IMM EZEQUIEL MONTES
0.14%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'!$I$79:$P$79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9AB7-4240-A814-0E324BFE59DB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'!$H$80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'!$I$71:$P$71</c15:sqref>
                        </c15:formulaRef>
                      </c:ext>
                    </c:extLst>
                    <c:strCache>
                      <c:ptCount val="8"/>
                      <c:pt idx="0">
                        <c:v>Colegio de Psicologos
0.14%</c:v>
                      </c:pt>
                      <c:pt idx="1">
                        <c:v>DIF
0.74%</c:v>
                      </c:pt>
                      <c:pt idx="2">
                        <c:v>Centro de Salud Urbano
1.63%</c:v>
                      </c:pt>
                      <c:pt idx="3">
                        <c:v>IMSS Psiquiatría 
0.59%</c:v>
                      </c:pt>
                      <c:pt idx="4">
                        <c:v>CESAM Psiquiatría
0.29%</c:v>
                      </c:pt>
                      <c:pt idx="5">
                        <c:v>COMCA
0.14%</c:v>
                      </c:pt>
                      <c:pt idx="6">
                        <c:v>CAPA (CECOSAMA)
0.59%</c:v>
                      </c:pt>
                      <c:pt idx="7">
                        <c:v>IMM EZEQUIEL MONTES
0.14%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'!$I$80:$P$80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CAB9-4FC7-8213-DE1E21CE1741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'!$H$81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'!$I$71:$P$71</c15:sqref>
                        </c15:formulaRef>
                      </c:ext>
                    </c:extLst>
                    <c:strCache>
                      <c:ptCount val="8"/>
                      <c:pt idx="0">
                        <c:v>Colegio de Psicologos
0.14%</c:v>
                      </c:pt>
                      <c:pt idx="1">
                        <c:v>DIF
0.74%</c:v>
                      </c:pt>
                      <c:pt idx="2">
                        <c:v>Centro de Salud Urbano
1.63%</c:v>
                      </c:pt>
                      <c:pt idx="3">
                        <c:v>IMSS Psiquiatría 
0.59%</c:v>
                      </c:pt>
                      <c:pt idx="4">
                        <c:v>CESAM Psiquiatría
0.29%</c:v>
                      </c:pt>
                      <c:pt idx="5">
                        <c:v>COMCA
0.14%</c:v>
                      </c:pt>
                      <c:pt idx="6">
                        <c:v>CAPA (CECOSAMA)
0.59%</c:v>
                      </c:pt>
                      <c:pt idx="7">
                        <c:v>IMM EZEQUIEL MONTES
0.14%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'!$I$81:$P$81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CAB9-4FC7-8213-DE1E21CE1741}"/>
                  </c:ext>
                </c:extLst>
              </c15:ser>
            </c15:filteredBarSeries>
          </c:ext>
        </c:extLst>
      </c:barChart>
      <c:catAx>
        <c:axId val="27677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6771672"/>
        <c:crosses val="autoZero"/>
        <c:auto val="1"/>
        <c:lblAlgn val="ctr"/>
        <c:lblOffset val="100"/>
        <c:noMultiLvlLbl val="0"/>
      </c:catAx>
      <c:valAx>
        <c:axId val="276771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6778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AMBITO LABORAL DE MUJERES ATENDIDAS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'!$T$72</c:f>
              <c:strCache>
                <c:ptCount val="1"/>
                <c:pt idx="0">
                  <c:v>ENE-MAR 24</c:v>
                </c:pt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'!$U$70:$W$71</c:f>
              <c:strCache>
                <c:ptCount val="3"/>
                <c:pt idx="0">
                  <c:v>Fuera del hogar
47.09%</c:v>
                </c:pt>
                <c:pt idx="1">
                  <c:v>Dentro del Hogar
46.80%</c:v>
                </c:pt>
                <c:pt idx="2">
                  <c:v>Otro 
6.11%</c:v>
                </c:pt>
              </c:strCache>
              <c:extLst xmlns:c15="http://schemas.microsoft.com/office/drawing/2012/chart"/>
            </c:strRef>
          </c:cat>
          <c:val>
            <c:numRef>
              <c:f>'TABLAS '!$U$72:$W$72</c:f>
              <c:numCache>
                <c:formatCode>General</c:formatCode>
                <c:ptCount val="3"/>
                <c:pt idx="0">
                  <c:v>316</c:v>
                </c:pt>
                <c:pt idx="1">
                  <c:v>314</c:v>
                </c:pt>
                <c:pt idx="2">
                  <c:v>41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488A-4F16-AE47-16D404161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7824144"/>
        <c:axId val="27782532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'TABLAS '!$T$73</c15:sqref>
                        </c15:formulaRef>
                      </c:ext>
                    </c:extLst>
                    <c:strCache>
                      <c:ptCount val="1"/>
                      <c:pt idx="0">
                        <c:v>ABR-JUN 24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'TABLAS '!$U$70:$W$71</c15:sqref>
                        </c15:formulaRef>
                      </c:ext>
                    </c:extLst>
                    <c:strCache>
                      <c:ptCount val="3"/>
                      <c:pt idx="0">
                        <c:v>Fuera del hogar
47.09%</c:v>
                      </c:pt>
                      <c:pt idx="1">
                        <c:v>Dentro del Hogar
46.80%</c:v>
                      </c:pt>
                      <c:pt idx="2">
                        <c:v>Otro 
6.11%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'TABLAS '!$U$73:$W$73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88A-4F16-AE47-16D4041613CD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'!$T$74</c15:sqref>
                        </c15:formulaRef>
                      </c:ext>
                    </c:extLst>
                    <c:strCache>
                      <c:ptCount val="1"/>
                      <c:pt idx="0">
                        <c:v>JUL-SEP 24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'!$U$70:$W$71</c15:sqref>
                        </c15:formulaRef>
                      </c:ext>
                    </c:extLst>
                    <c:strCache>
                      <c:ptCount val="3"/>
                      <c:pt idx="0">
                        <c:v>Fuera del hogar
47.09%</c:v>
                      </c:pt>
                      <c:pt idx="1">
                        <c:v>Dentro del Hogar
46.80%</c:v>
                      </c:pt>
                      <c:pt idx="2">
                        <c:v>Otro 
6.11%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'!$U$74:$W$74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88A-4F16-AE47-16D4041613C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'!$T$75</c15:sqref>
                        </c15:formulaRef>
                      </c:ext>
                    </c:extLst>
                    <c:strCache>
                      <c:ptCount val="1"/>
                      <c:pt idx="0">
                        <c:v>OCT-DIC 24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'!$U$70:$W$71</c15:sqref>
                        </c15:formulaRef>
                      </c:ext>
                    </c:extLst>
                    <c:strCache>
                      <c:ptCount val="3"/>
                      <c:pt idx="0">
                        <c:v>Fuera del hogar
47.09%</c:v>
                      </c:pt>
                      <c:pt idx="1">
                        <c:v>Dentro del Hogar
46.80%</c:v>
                      </c:pt>
                      <c:pt idx="2">
                        <c:v>Otro 
6.11%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'!$U$75:$W$75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88A-4F16-AE47-16D4041613C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'!$T$76</c15:sqref>
                        </c15:formulaRef>
                      </c:ext>
                    </c:extLst>
                    <c:strCache>
                      <c:ptCount val="1"/>
                      <c:pt idx="0">
                        <c:v>TOTAL %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'!$U$70:$W$71</c15:sqref>
                        </c15:formulaRef>
                      </c:ext>
                    </c:extLst>
                    <c:strCache>
                      <c:ptCount val="3"/>
                      <c:pt idx="0">
                        <c:v>Fuera del hogar
47.09%</c:v>
                      </c:pt>
                      <c:pt idx="1">
                        <c:v>Dentro del Hogar
46.80%</c:v>
                      </c:pt>
                      <c:pt idx="2">
                        <c:v>Otro 
6.11%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'!$U$76:$W$76</c15:sqref>
                        </c15:formulaRef>
                      </c:ext>
                    </c:extLst>
                    <c:numCache>
                      <c:formatCode>0.00</c:formatCode>
                      <c:ptCount val="3"/>
                      <c:pt idx="0">
                        <c:v>47.093889716840536</c:v>
                      </c:pt>
                      <c:pt idx="1">
                        <c:v>46.795827123695979</c:v>
                      </c:pt>
                      <c:pt idx="2">
                        <c:v>6.1102831594634877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88A-4F16-AE47-16D4041613CD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'!$T$77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 w="38100">
                    <a:solidFill>
                      <a:schemeClr val="bg2"/>
                    </a:solidFill>
                  </a:ln>
                  <a:effectLst/>
                </c:spPr>
                <c:invertIfNegative val="0"/>
                <c:dLbls>
                  <c:spPr>
                    <a:solidFill>
                      <a:schemeClr val="accent3"/>
                    </a:solidFill>
                    <a:ln>
                      <a:solidFill>
                        <a:schemeClr val="bg2"/>
                      </a:solidFill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6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'!$U$70:$W$71</c15:sqref>
                        </c15:formulaRef>
                      </c:ext>
                    </c:extLst>
                    <c:strCache>
                      <c:ptCount val="3"/>
                      <c:pt idx="0">
                        <c:v>Fuera del hogar
47.09%</c:v>
                      </c:pt>
                      <c:pt idx="1">
                        <c:v>Dentro del Hogar
46.80%</c:v>
                      </c:pt>
                      <c:pt idx="2">
                        <c:v>Otro 
6.11%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'!$U$77:$W$77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88A-4F16-AE47-16D4041613CD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'!$T$78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'!$U$70:$W$71</c15:sqref>
                        </c15:formulaRef>
                      </c:ext>
                    </c:extLst>
                    <c:strCache>
                      <c:ptCount val="3"/>
                      <c:pt idx="0">
                        <c:v>Fuera del hogar
47.09%</c:v>
                      </c:pt>
                      <c:pt idx="1">
                        <c:v>Dentro del Hogar
46.80%</c:v>
                      </c:pt>
                      <c:pt idx="2">
                        <c:v>Otro 
6.11%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'!$U$78:$W$78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88A-4F16-AE47-16D4041613CD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'!$T$79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'!$U$70:$W$71</c15:sqref>
                        </c15:formulaRef>
                      </c:ext>
                    </c:extLst>
                    <c:strCache>
                      <c:ptCount val="3"/>
                      <c:pt idx="0">
                        <c:v>Fuera del hogar
47.09%</c:v>
                      </c:pt>
                      <c:pt idx="1">
                        <c:v>Dentro del Hogar
46.80%</c:v>
                      </c:pt>
                      <c:pt idx="2">
                        <c:v>Otro 
6.11%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'!$U$79:$W$79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488A-4F16-AE47-16D4041613CD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'!$T$80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chemeClr val="accent1"/>
                    </a:solidFill>
                    <a:ln w="28575">
                      <a:solidFill>
                        <a:schemeClr val="bg2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0-9A5E-4D4F-BAB1-272F6FB741DD}"/>
                    </c:ext>
                  </c:extLst>
                </c:dPt>
                <c:dPt>
                  <c:idx val="1"/>
                  <c:invertIfNegative val="0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28575">
                      <a:solidFill>
                        <a:schemeClr val="accent6">
                          <a:lumMod val="50000"/>
                        </a:schemeClr>
                      </a:solidFill>
                      <a:prstDash val="sysDash"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2-9A5E-4D4F-BAB1-272F6FB741DD}"/>
                    </c:ext>
                  </c:extLst>
                </c:dPt>
                <c:dPt>
                  <c:idx val="2"/>
                  <c:invertIfNegative val="0"/>
                  <c:bubble3D val="0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accent2">
                          <a:lumMod val="50000"/>
                        </a:schemeClr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4-9A5E-4D4F-BAB1-272F6FB741DD}"/>
                    </c:ext>
                  </c:extLst>
                </c:dPt>
                <c:dLbls>
                  <c:dLbl>
                    <c:idx val="0"/>
                    <c:spPr>
                      <a:solidFill>
                        <a:schemeClr val="accent1"/>
                      </a:solidFill>
                      <a:ln w="19050">
                        <a:solidFill>
                          <a:schemeClr val="bg2"/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200" b="1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0-9A5E-4D4F-BAB1-272F6FB741DD}"/>
                      </c:ext>
                    </c:extLst>
                  </c:dLbl>
                  <c:dLbl>
                    <c:idx val="1"/>
                    <c:spPr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  <a:ln>
                        <a:solidFill>
                          <a:schemeClr val="accent6">
                            <a:lumMod val="50000"/>
                          </a:schemeClr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200" b="1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2-9A5E-4D4F-BAB1-272F6FB741DD}"/>
                      </c:ext>
                    </c:extLst>
                  </c:dLbl>
                  <c:dLbl>
                    <c:idx val="2"/>
                    <c:spPr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  <a:ln>
                        <a:solidFill>
                          <a:schemeClr val="accent2">
                            <a:lumMod val="50000"/>
                          </a:schemeClr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200" b="1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4-9A5E-4D4F-BAB1-272F6FB741DD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'!$U$70:$W$71</c15:sqref>
                        </c15:formulaRef>
                      </c:ext>
                    </c:extLst>
                    <c:strCache>
                      <c:ptCount val="3"/>
                      <c:pt idx="0">
                        <c:v>Fuera del hogar
47.09%</c:v>
                      </c:pt>
                      <c:pt idx="1">
                        <c:v>Dentro del Hogar
46.80%</c:v>
                      </c:pt>
                      <c:pt idx="2">
                        <c:v>Otro 
6.11%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'!$U$80:$W$80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488A-4F16-AE47-16D4041613CD}"/>
                  </c:ext>
                </c:extLst>
              </c15:ser>
            </c15:filteredBarSeries>
          </c:ext>
        </c:extLst>
      </c:barChart>
      <c:catAx>
        <c:axId val="27782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7825320"/>
        <c:crosses val="autoZero"/>
        <c:auto val="1"/>
        <c:lblAlgn val="ctr"/>
        <c:lblOffset val="100"/>
        <c:noMultiLvlLbl val="0"/>
      </c:catAx>
      <c:valAx>
        <c:axId val="277825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7824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TIPOS DE VIOLENCIA PRESENTE EN MUJERES ATENDIDAS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'!$B$87</c:f>
              <c:strCache>
                <c:ptCount val="1"/>
                <c:pt idx="0">
                  <c:v>ENE - MAR 24</c:v>
                </c:pt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'!$C$85:$H$86</c:f>
              <c:strCache>
                <c:ptCount val="6"/>
                <c:pt idx="0">
                  <c:v>Psicológica 
27.87%</c:v>
                </c:pt>
                <c:pt idx="1">
                  <c:v>Física 
14.90%</c:v>
                </c:pt>
                <c:pt idx="2">
                  <c:v>Sexual 
3.28%</c:v>
                </c:pt>
                <c:pt idx="3">
                  <c:v>Economica
6.71%</c:v>
                </c:pt>
                <c:pt idx="4">
                  <c:v>Patrimonial 
2.38%</c:v>
                </c:pt>
                <c:pt idx="5">
                  <c:v>No presentan violencia 
44.86%</c:v>
                </c:pt>
              </c:strCache>
              <c:extLst xmlns:c15="http://schemas.microsoft.com/office/drawing/2012/chart"/>
            </c:strRef>
          </c:cat>
          <c:val>
            <c:numRef>
              <c:f>'TABLAS '!$C$87:$H$87</c:f>
              <c:numCache>
                <c:formatCode>General</c:formatCode>
                <c:ptCount val="6"/>
                <c:pt idx="0">
                  <c:v>187</c:v>
                </c:pt>
                <c:pt idx="1">
                  <c:v>100</c:v>
                </c:pt>
                <c:pt idx="2">
                  <c:v>22</c:v>
                </c:pt>
                <c:pt idx="3">
                  <c:v>45</c:v>
                </c:pt>
                <c:pt idx="4">
                  <c:v>16</c:v>
                </c:pt>
                <c:pt idx="5">
                  <c:v>301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D513-4225-9B40-5846513D9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7826496"/>
        <c:axId val="27782179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'TABLAS '!$B$88</c15:sqref>
                        </c15:formulaRef>
                      </c:ext>
                    </c:extLst>
                    <c:strCache>
                      <c:ptCount val="1"/>
                      <c:pt idx="0">
                        <c:v>ABR-JUN 24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'TABLAS '!$C$85:$H$86</c15:sqref>
                        </c15:formulaRef>
                      </c:ext>
                    </c:extLst>
                    <c:strCache>
                      <c:ptCount val="6"/>
                      <c:pt idx="0">
                        <c:v>Psicológica 
27.87%</c:v>
                      </c:pt>
                      <c:pt idx="1">
                        <c:v>Física 
14.90%</c:v>
                      </c:pt>
                      <c:pt idx="2">
                        <c:v>Sexual 
3.28%</c:v>
                      </c:pt>
                      <c:pt idx="3">
                        <c:v>Economica
6.71%</c:v>
                      </c:pt>
                      <c:pt idx="4">
                        <c:v>Patrimonial 
2.38%</c:v>
                      </c:pt>
                      <c:pt idx="5">
                        <c:v>No presentan violencia 
44.86%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'TABLAS '!$C$88:$H$88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D513-4225-9B40-5846513D91B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'!$B$89</c15:sqref>
                        </c15:formulaRef>
                      </c:ext>
                    </c:extLst>
                    <c:strCache>
                      <c:ptCount val="1"/>
                      <c:pt idx="0">
                        <c:v>JUL-SEP 24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'!$C$85:$H$86</c15:sqref>
                        </c15:formulaRef>
                      </c:ext>
                    </c:extLst>
                    <c:strCache>
                      <c:ptCount val="6"/>
                      <c:pt idx="0">
                        <c:v>Psicológica 
27.87%</c:v>
                      </c:pt>
                      <c:pt idx="1">
                        <c:v>Física 
14.90%</c:v>
                      </c:pt>
                      <c:pt idx="2">
                        <c:v>Sexual 
3.28%</c:v>
                      </c:pt>
                      <c:pt idx="3">
                        <c:v>Economica
6.71%</c:v>
                      </c:pt>
                      <c:pt idx="4">
                        <c:v>Patrimonial 
2.38%</c:v>
                      </c:pt>
                      <c:pt idx="5">
                        <c:v>No presentan violencia 
44.86%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'!$C$89:$H$89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513-4225-9B40-5846513D91B4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'!$B$90</c15:sqref>
                        </c15:formulaRef>
                      </c:ext>
                    </c:extLst>
                    <c:strCache>
                      <c:ptCount val="1"/>
                      <c:pt idx="0">
                        <c:v>OCT-DIC 24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'!$C$85:$H$86</c15:sqref>
                        </c15:formulaRef>
                      </c:ext>
                    </c:extLst>
                    <c:strCache>
                      <c:ptCount val="6"/>
                      <c:pt idx="0">
                        <c:v>Psicológica 
27.87%</c:v>
                      </c:pt>
                      <c:pt idx="1">
                        <c:v>Física 
14.90%</c:v>
                      </c:pt>
                      <c:pt idx="2">
                        <c:v>Sexual 
3.28%</c:v>
                      </c:pt>
                      <c:pt idx="3">
                        <c:v>Economica
6.71%</c:v>
                      </c:pt>
                      <c:pt idx="4">
                        <c:v>Patrimonial 
2.38%</c:v>
                      </c:pt>
                      <c:pt idx="5">
                        <c:v>No presentan violencia 
44.86%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'!$C$90:$H$90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513-4225-9B40-5846513D91B4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'!$B$91</c15:sqref>
                        </c15:formulaRef>
                      </c:ext>
                    </c:extLst>
                    <c:strCache>
                      <c:ptCount val="1"/>
                      <c:pt idx="0">
                        <c:v>TOTAL %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'!$C$85:$H$86</c15:sqref>
                        </c15:formulaRef>
                      </c:ext>
                    </c:extLst>
                    <c:strCache>
                      <c:ptCount val="6"/>
                      <c:pt idx="0">
                        <c:v>Psicológica 
27.87%</c:v>
                      </c:pt>
                      <c:pt idx="1">
                        <c:v>Física 
14.90%</c:v>
                      </c:pt>
                      <c:pt idx="2">
                        <c:v>Sexual 
3.28%</c:v>
                      </c:pt>
                      <c:pt idx="3">
                        <c:v>Economica
6.71%</c:v>
                      </c:pt>
                      <c:pt idx="4">
                        <c:v>Patrimonial 
2.38%</c:v>
                      </c:pt>
                      <c:pt idx="5">
                        <c:v>No presentan violencia 
44.86%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'!$C$91:$H$91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27.868852459016395</c:v>
                      </c:pt>
                      <c:pt idx="1">
                        <c:v>14.903129657228018</c:v>
                      </c:pt>
                      <c:pt idx="2">
                        <c:v>3.278688524590164</c:v>
                      </c:pt>
                      <c:pt idx="3">
                        <c:v>6.7064083457526085</c:v>
                      </c:pt>
                      <c:pt idx="4">
                        <c:v>2.3845007451564828</c:v>
                      </c:pt>
                      <c:pt idx="5">
                        <c:v>44.858420268256332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513-4225-9B40-5846513D91B4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'!$B$92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 w="38100">
                    <a:solidFill>
                      <a:schemeClr val="bg2"/>
                    </a:solidFill>
                  </a:ln>
                  <a:effectLst/>
                </c:spPr>
                <c:invertIfNegative val="0"/>
                <c:dLbls>
                  <c:spPr>
                    <a:solidFill>
                      <a:schemeClr val="accent3"/>
                    </a:solidFill>
                    <a:ln>
                      <a:solidFill>
                        <a:schemeClr val="bg2"/>
                      </a:solidFill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6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'!$C$85:$H$86</c15:sqref>
                        </c15:formulaRef>
                      </c:ext>
                    </c:extLst>
                    <c:strCache>
                      <c:ptCount val="6"/>
                      <c:pt idx="0">
                        <c:v>Psicológica 
27.87%</c:v>
                      </c:pt>
                      <c:pt idx="1">
                        <c:v>Física 
14.90%</c:v>
                      </c:pt>
                      <c:pt idx="2">
                        <c:v>Sexual 
3.28%</c:v>
                      </c:pt>
                      <c:pt idx="3">
                        <c:v>Economica
6.71%</c:v>
                      </c:pt>
                      <c:pt idx="4">
                        <c:v>Patrimonial 
2.38%</c:v>
                      </c:pt>
                      <c:pt idx="5">
                        <c:v>No presentan violencia 
44.86%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'!$C$92:$H$92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513-4225-9B40-5846513D91B4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'!$B$93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'!$C$85:$H$86</c15:sqref>
                        </c15:formulaRef>
                      </c:ext>
                    </c:extLst>
                    <c:strCache>
                      <c:ptCount val="6"/>
                      <c:pt idx="0">
                        <c:v>Psicológica 
27.87%</c:v>
                      </c:pt>
                      <c:pt idx="1">
                        <c:v>Física 
14.90%</c:v>
                      </c:pt>
                      <c:pt idx="2">
                        <c:v>Sexual 
3.28%</c:v>
                      </c:pt>
                      <c:pt idx="3">
                        <c:v>Economica
6.71%</c:v>
                      </c:pt>
                      <c:pt idx="4">
                        <c:v>Patrimonial 
2.38%</c:v>
                      </c:pt>
                      <c:pt idx="5">
                        <c:v>No presentan violencia 
44.86%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'!$C$93:$H$93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513-4225-9B40-5846513D91B4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'!$B$94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chemeClr val="accent1"/>
                    </a:solidFill>
                    <a:ln w="28575">
                      <a:solidFill>
                        <a:schemeClr val="bg2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0-18EE-42DC-8F84-1B6FF8CF6D0F}"/>
                    </c:ext>
                  </c:extLst>
                </c:dPt>
                <c:dPt>
                  <c:idx val="1"/>
                  <c:invertIfNegative val="0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accent6">
                          <a:lumMod val="50000"/>
                        </a:schemeClr>
                      </a:solidFill>
                      <a:prstDash val="sysDash"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3-18EE-42DC-8F84-1B6FF8CF6D0F}"/>
                    </c:ext>
                  </c:extLst>
                </c:dPt>
                <c:dPt>
                  <c:idx val="2"/>
                  <c:invertIfNegative val="0"/>
                  <c:bubble3D val="0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accent2">
                          <a:lumMod val="50000"/>
                        </a:schemeClr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5-18EE-42DC-8F84-1B6FF8CF6D0F}"/>
                    </c:ext>
                  </c:extLst>
                </c:dPt>
                <c:dPt>
                  <c:idx val="3"/>
                  <c:invertIfNegative val="0"/>
                  <c:bubble3D val="0"/>
                  <c:spPr>
                    <a:solidFill>
                      <a:srgbClr val="33CCCC"/>
                    </a:solidFill>
                    <a:ln w="19050">
                      <a:solidFill>
                        <a:schemeClr val="bg2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18EE-42DC-8F84-1B6FF8CF6D0F}"/>
                    </c:ext>
                  </c:extLst>
                </c:dPt>
                <c:dPt>
                  <c:idx val="4"/>
                  <c:invertIfNegative val="0"/>
                  <c:bubble3D val="0"/>
                  <c:spPr>
                    <a:solidFill>
                      <a:schemeClr val="accent4"/>
                    </a:solidFill>
                    <a:ln>
                      <a:solidFill>
                        <a:schemeClr val="accent4">
                          <a:lumMod val="50000"/>
                        </a:schemeClr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9-18EE-42DC-8F84-1B6FF8CF6D0F}"/>
                    </c:ext>
                  </c:extLst>
                </c:dPt>
                <c:dLbls>
                  <c:dLbl>
                    <c:idx val="0"/>
                    <c:spPr>
                      <a:solidFill>
                        <a:schemeClr val="accent1"/>
                      </a:solidFill>
                      <a:ln>
                        <a:solidFill>
                          <a:schemeClr val="bg2"/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200" b="1" i="0" u="none" strike="noStrike" kern="1200" baseline="0">
                            <a:solidFill>
                              <a:schemeClr val="bg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0-18EE-42DC-8F84-1B6FF8CF6D0F}"/>
                      </c:ext>
                    </c:extLst>
                  </c:dLbl>
                  <c:dLbl>
                    <c:idx val="1"/>
                    <c:spPr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  <a:ln>
                        <a:solidFill>
                          <a:schemeClr val="accent6">
                            <a:lumMod val="50000"/>
                          </a:schemeClr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200" b="1" i="0" u="none" strike="noStrike" kern="1200" baseline="0">
                            <a:solidFill>
                              <a:schemeClr val="bg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3-18EE-42DC-8F84-1B6FF8CF6D0F}"/>
                      </c:ext>
                    </c:extLst>
                  </c:dLbl>
                  <c:dLbl>
                    <c:idx val="2"/>
                    <c:spPr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  <a:ln>
                        <a:solidFill>
                          <a:schemeClr val="accent2">
                            <a:lumMod val="50000"/>
                          </a:schemeClr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200" b="1" i="0" u="none" strike="noStrike" kern="1200" baseline="0">
                            <a:solidFill>
                              <a:schemeClr val="bg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5-18EE-42DC-8F84-1B6FF8CF6D0F}"/>
                      </c:ext>
                    </c:extLst>
                  </c:dLbl>
                  <c:dLbl>
                    <c:idx val="3"/>
                    <c:spPr>
                      <a:solidFill>
                        <a:srgbClr val="33CCCC"/>
                      </a:solidFill>
                      <a:ln>
                        <a:solidFill>
                          <a:schemeClr val="bg2"/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200" b="1" i="0" u="none" strike="noStrike" kern="1200" baseline="0">
                            <a:solidFill>
                              <a:schemeClr val="bg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7-18EE-42DC-8F84-1B6FF8CF6D0F}"/>
                      </c:ext>
                    </c:extLst>
                  </c:dLbl>
                  <c:dLbl>
                    <c:idx val="4"/>
                    <c:spPr>
                      <a:solidFill>
                        <a:schemeClr val="accent4"/>
                      </a:solidFill>
                      <a:ln>
                        <a:solidFill>
                          <a:schemeClr val="accent4">
                            <a:lumMod val="50000"/>
                          </a:schemeClr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200" b="1" i="0" u="none" strike="noStrike" kern="1200" baseline="0">
                            <a:solidFill>
                              <a:schemeClr val="bg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9-18EE-42DC-8F84-1B6FF8CF6D0F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1" i="0" u="none" strike="noStrike" kern="1200" baseline="0">
                          <a:solidFill>
                            <a:schemeClr val="bg2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'!$C$85:$H$86</c15:sqref>
                        </c15:formulaRef>
                      </c:ext>
                    </c:extLst>
                    <c:strCache>
                      <c:ptCount val="6"/>
                      <c:pt idx="0">
                        <c:v>Psicológica 
27.87%</c:v>
                      </c:pt>
                      <c:pt idx="1">
                        <c:v>Física 
14.90%</c:v>
                      </c:pt>
                      <c:pt idx="2">
                        <c:v>Sexual 
3.28%</c:v>
                      </c:pt>
                      <c:pt idx="3">
                        <c:v>Economica
6.71%</c:v>
                      </c:pt>
                      <c:pt idx="4">
                        <c:v>Patrimonial 
2.38%</c:v>
                      </c:pt>
                      <c:pt idx="5">
                        <c:v>No presentan violencia 
44.86%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'!$C$94:$H$94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D513-4225-9B40-5846513D91B4}"/>
                  </c:ext>
                </c:extLst>
              </c15:ser>
            </c15:filteredBarSeries>
          </c:ext>
        </c:extLst>
      </c:barChart>
      <c:catAx>
        <c:axId val="27782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7821792"/>
        <c:crosses val="autoZero"/>
        <c:auto val="1"/>
        <c:lblAlgn val="ctr"/>
        <c:lblOffset val="100"/>
        <c:noMultiLvlLbl val="0"/>
      </c:catAx>
      <c:valAx>
        <c:axId val="277821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7826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ALTAS POR CUMPLIMIENTO DE OBJETIVOS TERAPÉUTICOS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'!$K$87</c:f>
              <c:strCache>
                <c:ptCount val="1"/>
                <c:pt idx="0">
                  <c:v>ENE - MAR 24</c:v>
                </c:pt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('TABLAS '!$L$86:$O$86,'TABLAS '!$Q$86)</c15:sqref>
                  </c15:fullRef>
                </c:ext>
              </c:extLst>
              <c:f>('TABLAS '!$L$86:$M$86,'TABLAS '!$O$86)</c:f>
              <c:strCache>
                <c:ptCount val="3"/>
                <c:pt idx="0">
                  <c:v>Inestabilidad Emocional 
0.59%</c:v>
                </c:pt>
                <c:pt idx="1">
                  <c:v>Violencia Familiar
1.19%</c:v>
                </c:pt>
                <c:pt idx="2">
                  <c:v>Violencia Comunitaria 
0.29%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('TABLAS '!$L$87:$O$87,'TABLAS '!$Q$87)</c15:sqref>
                  </c15:fullRef>
                </c:ext>
              </c:extLst>
              <c:f>('TABLAS '!$L$87:$M$87,'TABLAS '!$O$87)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97BB-4B82-A190-937409363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7823752"/>
        <c:axId val="27782453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'TABLAS '!$K$88</c15:sqref>
                        </c15:formulaRef>
                      </c:ext>
                    </c:extLst>
                    <c:strCache>
                      <c:ptCount val="1"/>
                      <c:pt idx="0">
                        <c:v>ABR-JUN 24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('TABLAS '!$L$86:$O$86,'TABLAS '!$Q$86)</c15:sqref>
                        </c15:fullRef>
                        <c15:formulaRef>
                          <c15:sqref>('TABLAS '!$L$86:$M$86,'TABLAS '!$O$86)</c15:sqref>
                        </c15:formulaRef>
                      </c:ext>
                    </c:extLst>
                    <c:strCache>
                      <c:ptCount val="3"/>
                      <c:pt idx="0">
                        <c:v>Inestabilidad Emocional 
0.59%</c:v>
                      </c:pt>
                      <c:pt idx="1">
                        <c:v>Violencia Familiar
1.19%</c:v>
                      </c:pt>
                      <c:pt idx="2">
                        <c:v>Violencia Comunitaria 
0.29%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('TABLAS '!$L$88:$O$88,'TABLAS '!$Q$88)</c15:sqref>
                        </c15:fullRef>
                        <c15:formulaRef>
                          <c15:sqref>('TABLAS '!$L$88:$M$88,'TABLAS '!$O$88)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97BB-4B82-A190-937409363CB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'!$K$89</c15:sqref>
                        </c15:formulaRef>
                      </c:ext>
                    </c:extLst>
                    <c:strCache>
                      <c:ptCount val="1"/>
                      <c:pt idx="0">
                        <c:v>JUL-SEP 24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('TABLAS '!$L$86:$O$86,'TABLAS '!$Q$86)</c15:sqref>
                        </c15:fullRef>
                        <c15:formulaRef>
                          <c15:sqref>('TABLAS '!$L$86:$M$86,'TABLAS '!$O$86)</c15:sqref>
                        </c15:formulaRef>
                      </c:ext>
                    </c:extLst>
                    <c:strCache>
                      <c:ptCount val="3"/>
                      <c:pt idx="0">
                        <c:v>Inestabilidad Emocional 
0.59%</c:v>
                      </c:pt>
                      <c:pt idx="1">
                        <c:v>Violencia Familiar
1.19%</c:v>
                      </c:pt>
                      <c:pt idx="2">
                        <c:v>Violencia Comunitaria 
0.29%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('TABLAS '!$L$89:$O$89,'TABLAS '!$Q$89)</c15:sqref>
                        </c15:fullRef>
                        <c15:formulaRef>
                          <c15:sqref>('TABLAS '!$L$89:$M$89,'TABLAS '!$O$89)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7BB-4B82-A190-937409363CB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'!$K$90</c15:sqref>
                        </c15:formulaRef>
                      </c:ext>
                    </c:extLst>
                    <c:strCache>
                      <c:ptCount val="1"/>
                      <c:pt idx="0">
                        <c:v>OCT-DIC 24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('TABLAS '!$L$86:$O$86,'TABLAS '!$Q$86)</c15:sqref>
                        </c15:fullRef>
                        <c15:formulaRef>
                          <c15:sqref>('TABLAS '!$L$86:$M$86,'TABLAS '!$O$86)</c15:sqref>
                        </c15:formulaRef>
                      </c:ext>
                    </c:extLst>
                    <c:strCache>
                      <c:ptCount val="3"/>
                      <c:pt idx="0">
                        <c:v>Inestabilidad Emocional 
0.59%</c:v>
                      </c:pt>
                      <c:pt idx="1">
                        <c:v>Violencia Familiar
1.19%</c:v>
                      </c:pt>
                      <c:pt idx="2">
                        <c:v>Violencia Comunitaria 
0.29%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('TABLAS '!$L$90:$O$90,'TABLAS '!$Q$90)</c15:sqref>
                        </c15:fullRef>
                        <c15:formulaRef>
                          <c15:sqref>('TABLAS '!$L$90:$M$90,'TABLAS '!$O$90)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7BB-4B82-A190-937409363CBC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'!$K$91</c15:sqref>
                        </c15:formulaRef>
                      </c:ext>
                    </c:extLst>
                    <c:strCache>
                      <c:ptCount val="1"/>
                      <c:pt idx="0">
                        <c:v>TOTAL %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('TABLAS '!$L$86:$O$86,'TABLAS '!$Q$86)</c15:sqref>
                        </c15:fullRef>
                        <c15:formulaRef>
                          <c15:sqref>('TABLAS '!$L$86:$M$86,'TABLAS '!$O$86)</c15:sqref>
                        </c15:formulaRef>
                      </c:ext>
                    </c:extLst>
                    <c:strCache>
                      <c:ptCount val="3"/>
                      <c:pt idx="0">
                        <c:v>Inestabilidad Emocional 
0.59%</c:v>
                      </c:pt>
                      <c:pt idx="1">
                        <c:v>Violencia Familiar
1.19%</c:v>
                      </c:pt>
                      <c:pt idx="2">
                        <c:v>Violencia Comunitaria 
0.29%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('TABLAS '!$L$91:$O$91,'TABLAS '!$Q$91)</c15:sqref>
                        </c15:fullRef>
                        <c15:formulaRef>
                          <c15:sqref>('TABLAS '!$L$91:$M$91,'TABLAS '!$O$91)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0.5961251862891207</c:v>
                      </c:pt>
                      <c:pt idx="1">
                        <c:v>1.1922503725782414</c:v>
                      </c:pt>
                      <c:pt idx="2">
                        <c:v>0.29806259314456035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7BB-4B82-A190-937409363CBC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'!$K$92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 w="38100">
                    <a:solidFill>
                      <a:schemeClr val="bg2"/>
                    </a:solidFill>
                  </a:ln>
                  <a:effectLst/>
                </c:spPr>
                <c:invertIfNegative val="0"/>
                <c:dLbls>
                  <c:spPr>
                    <a:solidFill>
                      <a:schemeClr val="accent3"/>
                    </a:solidFill>
                    <a:ln>
                      <a:solidFill>
                        <a:schemeClr val="bg2"/>
                      </a:solidFill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4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('TABLAS '!$L$86:$O$86,'TABLAS '!$Q$86)</c15:sqref>
                        </c15:fullRef>
                        <c15:formulaRef>
                          <c15:sqref>('TABLAS '!$L$86:$M$86,'TABLAS '!$O$86)</c15:sqref>
                        </c15:formulaRef>
                      </c:ext>
                    </c:extLst>
                    <c:strCache>
                      <c:ptCount val="3"/>
                      <c:pt idx="0">
                        <c:v>Inestabilidad Emocional 
0.59%</c:v>
                      </c:pt>
                      <c:pt idx="1">
                        <c:v>Violencia Familiar
1.19%</c:v>
                      </c:pt>
                      <c:pt idx="2">
                        <c:v>Violencia Comunitaria 
0.29%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('TABLAS '!$L$92:$O$92,'TABLAS '!$Q$92)</c15:sqref>
                        </c15:fullRef>
                        <c15:formulaRef>
                          <c15:sqref>('TABLAS '!$L$92:$M$92,'TABLAS '!$O$92)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7BB-4B82-A190-937409363CBC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'!$K$93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('TABLAS '!$L$86:$O$86,'TABLAS '!$Q$86)</c15:sqref>
                        </c15:fullRef>
                        <c15:formulaRef>
                          <c15:sqref>('TABLAS '!$L$86:$M$86,'TABLAS '!$O$86)</c15:sqref>
                        </c15:formulaRef>
                      </c:ext>
                    </c:extLst>
                    <c:strCache>
                      <c:ptCount val="3"/>
                      <c:pt idx="0">
                        <c:v>Inestabilidad Emocional 
0.59%</c:v>
                      </c:pt>
                      <c:pt idx="1">
                        <c:v>Violencia Familiar
1.19%</c:v>
                      </c:pt>
                      <c:pt idx="2">
                        <c:v>Violencia Comunitaria 
0.29%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('TABLAS '!$L$93:$O$93,'TABLAS '!$Q$93)</c15:sqref>
                        </c15:fullRef>
                        <c15:formulaRef>
                          <c15:sqref>('TABLAS '!$L$93:$M$93,'TABLAS '!$O$93)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7BB-4B82-A190-937409363CBC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'!$K$94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 w="28575">
                    <a:noFill/>
                  </a:ln>
                  <a:effectLst/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chemeClr val="accent1"/>
                    </a:solidFill>
                    <a:ln w="28575">
                      <a:solidFill>
                        <a:schemeClr val="bg2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0-E379-4EBC-8FE8-B7F965BD6E3F}"/>
                    </c:ext>
                  </c:extLst>
                </c:dPt>
                <c:dPt>
                  <c:idx val="1"/>
                  <c:invertIfNegative val="0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accent6">
                          <a:lumMod val="50000"/>
                        </a:schemeClr>
                      </a:solidFill>
                      <a:prstDash val="sysDash"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1-E379-4EBC-8FE8-B7F965BD6E3F}"/>
                    </c:ext>
                  </c:extLst>
                </c:dPt>
                <c:dPt>
                  <c:idx val="2"/>
                  <c:invertIfNegative val="0"/>
                  <c:bubble3D val="0"/>
                  <c:spPr>
                    <a:solidFill>
                      <a:srgbClr val="33CCCC"/>
                    </a:solidFill>
                    <a:ln w="19050">
                      <a:solidFill>
                        <a:schemeClr val="bg2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8-E379-4EBC-8FE8-B7F965BD6E3F}"/>
                    </c:ext>
                  </c:extLst>
                </c:dPt>
                <c:dLbls>
                  <c:dLbl>
                    <c:idx val="0"/>
                    <c:spPr>
                      <a:solidFill>
                        <a:schemeClr val="accent1"/>
                      </a:solidFill>
                      <a:ln>
                        <a:solidFill>
                          <a:schemeClr val="bg2"/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400" b="1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0-E379-4EBC-8FE8-B7F965BD6E3F}"/>
                      </c:ext>
                    </c:extLst>
                  </c:dLbl>
                  <c:dLbl>
                    <c:idx val="1"/>
                    <c:spPr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  <a:ln>
                        <a:solidFill>
                          <a:schemeClr val="accent6">
                            <a:lumMod val="50000"/>
                          </a:schemeClr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400" b="1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1-E379-4EBC-8FE8-B7F965BD6E3F}"/>
                      </c:ext>
                    </c:extLst>
                  </c:dLbl>
                  <c:dLbl>
                    <c:idx val="2"/>
                    <c:spPr>
                      <a:solidFill>
                        <a:srgbClr val="33CCCC"/>
                      </a:solidFill>
                      <a:ln>
                        <a:solidFill>
                          <a:schemeClr val="bg2"/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400" b="1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8-E379-4EBC-8FE8-B7F965BD6E3F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4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('TABLAS '!$L$86:$O$86,'TABLAS '!$Q$86)</c15:sqref>
                        </c15:fullRef>
                        <c15:formulaRef>
                          <c15:sqref>('TABLAS '!$L$86:$M$86,'TABLAS '!$O$86)</c15:sqref>
                        </c15:formulaRef>
                      </c:ext>
                    </c:extLst>
                    <c:strCache>
                      <c:ptCount val="3"/>
                      <c:pt idx="0">
                        <c:v>Inestabilidad Emocional 
0.59%</c:v>
                      </c:pt>
                      <c:pt idx="1">
                        <c:v>Violencia Familiar
1.19%</c:v>
                      </c:pt>
                      <c:pt idx="2">
                        <c:v>Violencia Comunitaria 
0.29%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('TABLAS '!$L$94:$O$94,'TABLAS '!$Q$94)</c15:sqref>
                        </c15:fullRef>
                        <c15:formulaRef>
                          <c15:sqref>('TABLAS '!$L$94:$M$94,'TABLAS '!$O$94)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'TABLAS '!$N$94</c15:sqref>
                        <c15:spPr xmlns:c15="http://schemas.microsoft.com/office/drawing/2012/chart">
                          <a:solidFill>
                            <a:schemeClr val="accent2">
                              <a:lumMod val="60000"/>
                              <a:lumOff val="40000"/>
                            </a:schemeClr>
                          </a:solidFill>
                          <a:ln w="19050">
                            <a:solidFill>
                              <a:schemeClr val="accent2">
                                <a:lumMod val="50000"/>
                              </a:schemeClr>
                            </a:solidFill>
                          </a:ln>
                          <a:effectLst/>
                        </c15:spPr>
                        <c15:invertIfNegative val="0"/>
                        <c15:bubble3D val="0"/>
                        <c15:dLbl>
                          <c:idx val="1"/>
                          <c:spPr>
                            <a:solidFill>
                              <a:schemeClr val="accent2">
                                <a:lumMod val="60000"/>
                                <a:lumOff val="40000"/>
                              </a:schemeClr>
                            </a:solidFill>
                            <a:ln>
                              <a:solidFill>
                                <a:schemeClr val="accent2">
                                  <a:lumMod val="50000"/>
                                </a:schemeClr>
                              </a:solidFill>
                            </a:ln>
                            <a:effectLst/>
                          </c:spPr>
                          <c:txPr>
                            <a:bodyPr rot="0" spcFirstLastPara="1" vertOverflow="ellipsis" vert="horz" wrap="square" lIns="38100" tIns="19050" rIns="38100" bIns="19050" anchor="ctr" anchorCtr="1">
                              <a:spAutoFit/>
                            </a:bodyPr>
                            <a:lstStyle/>
                            <a:p>
                              <a:pPr>
                                <a:defRPr sz="1400" b="1" i="0" u="none" strike="noStrike" kern="1200" baseline="0">
                                  <a:solidFill>
                                    <a:schemeClr val="bg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pPr>
                              <a:endParaRPr lang="es-MX"/>
                            </a:p>
                          </c:txPr>
                          <c:showLegendKey val="0"/>
                          <c:showVal val="1"/>
                          <c:showCatName val="0"/>
                          <c:showSerName val="0"/>
                          <c:showPercent val="0"/>
                          <c:showBubbleSize val="0"/>
                          <c:extLst>
                            <c:ext xmlns:c16="http://schemas.microsoft.com/office/drawing/2014/chart" uri="{C3380CC4-5D6E-409C-BE32-E72D297353CC}">
                              <c16:uniqueId val="{00000007-B3A7-473D-9AAF-30F3E914B4BA}"/>
                            </c:ext>
                          </c:extLst>
                        </c15:dLbl>
                      </c15:categoryFilterException>
                      <c15:categoryFilterException>
                        <c15:sqref>'TABLAS '!$Q$94</c15:sqref>
                        <c15:spPr xmlns:c15="http://schemas.microsoft.com/office/drawing/2012/chart">
                          <a:solidFill>
                            <a:schemeClr val="accent4">
                              <a:lumMod val="60000"/>
                              <a:lumOff val="40000"/>
                            </a:schemeClr>
                          </a:solidFill>
                          <a:ln w="19050">
                            <a:solidFill>
                              <a:schemeClr val="accent4">
                                <a:lumMod val="50000"/>
                              </a:schemeClr>
                            </a:solidFill>
                          </a:ln>
                          <a:effectLst/>
                        </c15:spPr>
                        <c15:invertIfNegative val="0"/>
                        <c15:bubble3D val="0"/>
                        <c15:dLbl>
                          <c:idx val="2"/>
                          <c:spPr>
                            <a:solidFill>
                              <a:schemeClr val="accent4">
                                <a:lumMod val="60000"/>
                                <a:lumOff val="40000"/>
                              </a:schemeClr>
                            </a:solidFill>
                            <a:ln>
                              <a:solidFill>
                                <a:schemeClr val="accent4">
                                  <a:lumMod val="50000"/>
                                </a:schemeClr>
                              </a:solidFill>
                            </a:ln>
                            <a:effectLst/>
                          </c:spPr>
                          <c:txPr>
                            <a:bodyPr rot="0" spcFirstLastPara="1" vertOverflow="ellipsis" vert="horz" wrap="square" lIns="38100" tIns="19050" rIns="38100" bIns="19050" anchor="ctr" anchorCtr="1">
                              <a:spAutoFit/>
                            </a:bodyPr>
                            <a:lstStyle/>
                            <a:p>
                              <a:pPr>
                                <a:defRPr sz="1400" b="1" i="0" u="none" strike="noStrike" kern="1200" baseline="0">
                                  <a:solidFill>
                                    <a:schemeClr val="bg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pPr>
                              <a:endParaRPr lang="es-MX"/>
                            </a:p>
                          </c:txPr>
                          <c:showLegendKey val="0"/>
                          <c:showVal val="1"/>
                          <c:showCatName val="0"/>
                          <c:showSerName val="0"/>
                          <c:showPercent val="0"/>
                          <c:showBubbleSize val="0"/>
                          <c:extLst>
                            <c:ext xmlns:c16="http://schemas.microsoft.com/office/drawing/2014/chart" uri="{C3380CC4-5D6E-409C-BE32-E72D297353CC}">
                              <c16:uniqueId val="{00000009-B3A7-473D-9AAF-30F3E914B4BA}"/>
                            </c:ext>
                          </c:extLst>
                        </c15:dLbl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07-97BB-4B82-A190-937409363CBC}"/>
                  </c:ext>
                </c:extLst>
              </c15:ser>
            </c15:filteredBarSeries>
          </c:ext>
        </c:extLst>
      </c:barChart>
      <c:catAx>
        <c:axId val="277823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7824536"/>
        <c:crosses val="autoZero"/>
        <c:auto val="1"/>
        <c:lblAlgn val="ctr"/>
        <c:lblOffset val="100"/>
        <c:noMultiLvlLbl val="0"/>
      </c:catAx>
      <c:valAx>
        <c:axId val="277824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7823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MODALIDAD DE VIOLENCIA QUE PRESENTAN  LAS MUJERES ATENDIDAS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'!$B$102</c:f>
              <c:strCache>
                <c:ptCount val="1"/>
                <c:pt idx="0">
                  <c:v>ENE - MAR 24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('TABLAS '!$C$101:$G$101,'TABLAS '!$I$101:$J$101)</c:f>
              <c:strCache>
                <c:ptCount val="7"/>
                <c:pt idx="0">
                  <c:v>Familiar
24.44% </c:v>
                </c:pt>
                <c:pt idx="1">
                  <c:v>Laboral
0.30%</c:v>
                </c:pt>
                <c:pt idx="2">
                  <c:v>Comunitaria 
1.79%</c:v>
                </c:pt>
                <c:pt idx="3">
                  <c:v>Noviazgo 
0.30%</c:v>
                </c:pt>
                <c:pt idx="4">
                  <c:v>Feminicidio 
0.15%</c:v>
                </c:pt>
                <c:pt idx="5">
                  <c:v>Obstetrica
0.30%</c:v>
                </c:pt>
                <c:pt idx="6">
                  <c:v>Digital 
0.60%</c:v>
                </c:pt>
              </c:strCache>
              <c:extLst/>
            </c:strRef>
          </c:cat>
          <c:val>
            <c:numRef>
              <c:f>('TABLAS '!$C$102:$G$102,'TABLAS '!$I$102:$J$102)</c:f>
              <c:numCache>
                <c:formatCode>General</c:formatCode>
                <c:ptCount val="7"/>
                <c:pt idx="0">
                  <c:v>164</c:v>
                </c:pt>
                <c:pt idx="1">
                  <c:v>2</c:v>
                </c:pt>
                <c:pt idx="2">
                  <c:v>12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</c:numCache>
              <c:extLst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6A51-4A2C-931E-72E00D271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7826104"/>
        <c:axId val="27782061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'TABLAS '!$B$103</c15:sqref>
                        </c15:formulaRef>
                      </c:ext>
                    </c:extLst>
                    <c:strCache>
                      <c:ptCount val="1"/>
                      <c:pt idx="0">
                        <c:v>ABR-JUN 24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('TABLAS '!$C$101:$G$101,'TABLAS '!$I$101:$J$101)</c15:sqref>
                        </c15:formulaRef>
                      </c:ext>
                    </c:extLst>
                    <c:strCache>
                      <c:ptCount val="7"/>
                      <c:pt idx="0">
                        <c:v>Familiar
24.44% </c:v>
                      </c:pt>
                      <c:pt idx="1">
                        <c:v>Laboral
0.30%</c:v>
                      </c:pt>
                      <c:pt idx="2">
                        <c:v>Comunitaria 
1.79%</c:v>
                      </c:pt>
                      <c:pt idx="3">
                        <c:v>Noviazgo 
0.30%</c:v>
                      </c:pt>
                      <c:pt idx="4">
                        <c:v>Feminicidio 
0.15%</c:v>
                      </c:pt>
                      <c:pt idx="5">
                        <c:v>Obstetrica
0.30%</c:v>
                      </c:pt>
                      <c:pt idx="6">
                        <c:v>Digital 
0.60%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('TABLAS '!$C$103:$G$103,'TABLAS '!$I$103:$J$103)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A51-4A2C-931E-72E00D271B1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'!$B$104</c15:sqref>
                        </c15:formulaRef>
                      </c:ext>
                    </c:extLst>
                    <c:strCache>
                      <c:ptCount val="1"/>
                      <c:pt idx="0">
                        <c:v>JUL-SEP 24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'!$C$101:$G$101,'TABLAS '!$I$101:$J$101)</c15:sqref>
                        </c15:formulaRef>
                      </c:ext>
                    </c:extLst>
                    <c:strCache>
                      <c:ptCount val="7"/>
                      <c:pt idx="0">
                        <c:v>Familiar
24.44% </c:v>
                      </c:pt>
                      <c:pt idx="1">
                        <c:v>Laboral
0.30%</c:v>
                      </c:pt>
                      <c:pt idx="2">
                        <c:v>Comunitaria 
1.79%</c:v>
                      </c:pt>
                      <c:pt idx="3">
                        <c:v>Noviazgo 
0.30%</c:v>
                      </c:pt>
                      <c:pt idx="4">
                        <c:v>Feminicidio 
0.15%</c:v>
                      </c:pt>
                      <c:pt idx="5">
                        <c:v>Obstetrica
0.30%</c:v>
                      </c:pt>
                      <c:pt idx="6">
                        <c:v>Digital 
0.60%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'!$C$104:$G$104,'TABLAS '!$I$104:$J$104)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FC3E-4D2B-BA42-4ED7CC2206E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'!$B$105</c15:sqref>
                        </c15:formulaRef>
                      </c:ext>
                    </c:extLst>
                    <c:strCache>
                      <c:ptCount val="1"/>
                      <c:pt idx="0">
                        <c:v>OCT-DIC 24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'!$C$101:$G$101,'TABLAS '!$I$101:$J$101)</c15:sqref>
                        </c15:formulaRef>
                      </c:ext>
                    </c:extLst>
                    <c:strCache>
                      <c:ptCount val="7"/>
                      <c:pt idx="0">
                        <c:v>Familiar
24.44% </c:v>
                      </c:pt>
                      <c:pt idx="1">
                        <c:v>Laboral
0.30%</c:v>
                      </c:pt>
                      <c:pt idx="2">
                        <c:v>Comunitaria 
1.79%</c:v>
                      </c:pt>
                      <c:pt idx="3">
                        <c:v>Noviazgo 
0.30%</c:v>
                      </c:pt>
                      <c:pt idx="4">
                        <c:v>Feminicidio 
0.15%</c:v>
                      </c:pt>
                      <c:pt idx="5">
                        <c:v>Obstetrica
0.30%</c:v>
                      </c:pt>
                      <c:pt idx="6">
                        <c:v>Digital 
0.60%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'!$C$105:$G$105,'TABLAS '!$I$105:$J$105)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FC3E-4D2B-BA42-4ED7CC2206EE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'!$B$106</c15:sqref>
                        </c15:formulaRef>
                      </c:ext>
                    </c:extLst>
                    <c:strCache>
                      <c:ptCount val="1"/>
                      <c:pt idx="0">
                        <c:v>TOTAL %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'!$C$101:$G$101,'TABLAS '!$I$101:$J$101)</c15:sqref>
                        </c15:formulaRef>
                      </c:ext>
                    </c:extLst>
                    <c:strCache>
                      <c:ptCount val="7"/>
                      <c:pt idx="0">
                        <c:v>Familiar
24.44% </c:v>
                      </c:pt>
                      <c:pt idx="1">
                        <c:v>Laboral
0.30%</c:v>
                      </c:pt>
                      <c:pt idx="2">
                        <c:v>Comunitaria 
1.79%</c:v>
                      </c:pt>
                      <c:pt idx="3">
                        <c:v>Noviazgo 
0.30%</c:v>
                      </c:pt>
                      <c:pt idx="4">
                        <c:v>Feminicidio 
0.15%</c:v>
                      </c:pt>
                      <c:pt idx="5">
                        <c:v>Obstetrica
0.30%</c:v>
                      </c:pt>
                      <c:pt idx="6">
                        <c:v>Digital 
0.60%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'!$C$106:$G$106,'TABLAS '!$I$106:$J$106)</c15:sqref>
                        </c15:formulaRef>
                      </c:ext>
                    </c:extLst>
                    <c:numCache>
                      <c:formatCode>0.00</c:formatCode>
                      <c:ptCount val="7"/>
                      <c:pt idx="0">
                        <c:v>24.441132637853951</c:v>
                      </c:pt>
                      <c:pt idx="1">
                        <c:v>0.29806259314456035</c:v>
                      </c:pt>
                      <c:pt idx="2">
                        <c:v>1.7883755588673622</c:v>
                      </c:pt>
                      <c:pt idx="3">
                        <c:v>0.29806259314456035</c:v>
                      </c:pt>
                      <c:pt idx="4">
                        <c:v>0.14903129657228018</c:v>
                      </c:pt>
                      <c:pt idx="5">
                        <c:v>0.29806259314456035</c:v>
                      </c:pt>
                      <c:pt idx="6">
                        <c:v>0.5961251862891207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FC3E-4D2B-BA42-4ED7CC2206EE}"/>
                  </c:ext>
                </c:extLst>
              </c15:ser>
            </c15:filteredBarSeries>
          </c:ext>
        </c:extLst>
      </c:barChart>
      <c:catAx>
        <c:axId val="277826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7820616"/>
        <c:crosses val="autoZero"/>
        <c:auto val="1"/>
        <c:lblAlgn val="ctr"/>
        <c:lblOffset val="100"/>
        <c:noMultiLvlLbl val="0"/>
      </c:catAx>
      <c:valAx>
        <c:axId val="277820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7826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COMPARATIVO DE ATENCIONES CON</a:t>
            </a:r>
            <a:r>
              <a:rPr lang="en-US" baseline="0"/>
              <a:t> EL</a:t>
            </a:r>
            <a:r>
              <a:rPr lang="en-US"/>
              <a:t>TRIMESTRE ANTERIOR 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'!$C$15:$C$16</c:f>
              <c:strCache>
                <c:ptCount val="2"/>
                <c:pt idx="0">
                  <c:v>COMPARATIVO TOTAL DE ATENCIONES AL TRIMESTRE ANTERIOR </c:v>
                </c:pt>
                <c:pt idx="1">
                  <c:v>Total </c:v>
                </c:pt>
              </c:strCache>
            </c:strRef>
          </c:tx>
          <c:spPr>
            <a:solidFill>
              <a:schemeClr val="bg2"/>
            </a:solidFill>
            <a:ln w="28575">
              <a:solidFill>
                <a:schemeClr val="bg2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3"/>
              </a:solidFill>
              <a:ln w="28575"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E02-4FCC-A5D5-A4A3A8AD3267}"/>
              </c:ext>
            </c:extLst>
          </c:dPt>
          <c:dLbls>
            <c:dLbl>
              <c:idx val="1"/>
              <c:spPr>
                <a:solidFill>
                  <a:schemeClr val="accent3"/>
                </a:solidFill>
                <a:ln>
                  <a:solidFill>
                    <a:schemeClr val="bg2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0E02-4FCC-A5D5-A4A3A8AD3267}"/>
                </c:ext>
              </c:extLst>
            </c:dLbl>
            <c:spPr>
              <a:solidFill>
                <a:schemeClr val="bg2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'TABLAS '!$B$17:$B$24</c15:sqref>
                  </c15:fullRef>
                </c:ext>
              </c:extLst>
              <c:f>'TABLAS '!$B$20:$B$21</c:f>
              <c:strCache>
                <c:ptCount val="2"/>
                <c:pt idx="0">
                  <c:v>OCT-DIC 23</c:v>
                </c:pt>
                <c:pt idx="1">
                  <c:v>ENE-MAR 24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'TABLAS '!$C$17:$C$24</c15:sqref>
                  </c15:fullRef>
                </c:ext>
              </c:extLst>
              <c:f>'TABLAS '!$C$20:$C$21</c:f>
              <c:numCache>
                <c:formatCode>#,##0</c:formatCode>
                <c:ptCount val="2"/>
                <c:pt idx="0">
                  <c:v>5302</c:v>
                </c:pt>
                <c:pt idx="1">
                  <c:v>6245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'TABLAS '!$C$23</c15:sqref>
                  <c15:spPr xmlns:c15="http://schemas.microsoft.com/office/drawing/2012/chart">
                    <a:solidFill>
                      <a:schemeClr val="bg2"/>
                    </a:solidFill>
                    <a:ln w="28575">
                      <a:solidFill>
                        <a:schemeClr val="bg2"/>
                      </a:solidFill>
                    </a:ln>
                    <a:effectLst/>
                  </c15:spPr>
                  <c15:invertIfNegative val="0"/>
                  <c15:bubble3D val="0"/>
                </c15:categoryFilterException>
                <c15:categoryFilterException>
                  <c15:sqref>'TABLAS '!$C$24</c15:sqref>
                  <c15:spPr xmlns:c15="http://schemas.microsoft.com/office/drawing/2012/chart">
                    <a:solidFill>
                      <a:schemeClr val="bg2"/>
                    </a:solidFill>
                    <a:ln w="28575">
                      <a:solidFill>
                        <a:schemeClr val="bg2"/>
                      </a:solidFill>
                      <a:prstDash val="sysDash"/>
                    </a:ln>
                    <a:effectLst/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D6F4-4414-9A5C-B504ADCDD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0854912"/>
        <c:axId val="26085608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'TABLAS '!$D$15:$D$16</c15:sqref>
                        </c15:formulaRef>
                      </c:ext>
                    </c:extLst>
                    <c:strCache>
                      <c:ptCount val="2"/>
                      <c:pt idx="0">
                        <c:v>COMPARATIVO TOTAL DE ATENCIONES AL TRIMESTRE ANTERIOR </c:v>
                      </c:pt>
                      <c:pt idx="1">
                        <c:v>Total 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'TABLAS '!$B$17:$B$24</c15:sqref>
                        </c15:fullRef>
                        <c15:formulaRef>
                          <c15:sqref>'TABLAS '!$B$20:$B$21</c15:sqref>
                        </c15:formulaRef>
                      </c:ext>
                    </c:extLst>
                    <c:strCache>
                      <c:ptCount val="2"/>
                      <c:pt idx="0">
                        <c:v>OCT-DIC 23</c:v>
                      </c:pt>
                      <c:pt idx="1">
                        <c:v>ENE-MAR 24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'TABLAS '!$D$17:$D$24</c15:sqref>
                        </c15:fullRef>
                        <c15:formulaRef>
                          <c15:sqref>'TABLAS '!$D$20:$D$21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D6F4-4414-9A5C-B504ADCDD63E}"/>
                  </c:ext>
                </c:extLst>
              </c15:ser>
            </c15:filteredBarSeries>
          </c:ext>
        </c:extLst>
      </c:barChart>
      <c:catAx>
        <c:axId val="26085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60856088"/>
        <c:crosses val="autoZero"/>
        <c:auto val="1"/>
        <c:lblAlgn val="ctr"/>
        <c:lblOffset val="100"/>
        <c:noMultiLvlLbl val="0"/>
      </c:catAx>
      <c:valAx>
        <c:axId val="260856088"/>
        <c:scaling>
          <c:orientation val="minMax"/>
          <c:min val="52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60854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MOTIVOS DE CONSULTA **TOTAL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'!$L$102</c:f>
              <c:strCache>
                <c:ptCount val="1"/>
                <c:pt idx="0">
                  <c:v>ENE - MAR 24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('TABLAS '!$M$101:$O$101,'TABLAS '!$Q$101:$S$101)</c:f>
              <c:strCache>
                <c:ptCount val="6"/>
                <c:pt idx="0">
                  <c:v>Inestabilidad Emocional 
62.74%</c:v>
                </c:pt>
                <c:pt idx="1">
                  <c:v>Violencia Familiar
24.14% </c:v>
                </c:pt>
                <c:pt idx="2">
                  <c:v>Duelo
7.75%</c:v>
                </c:pt>
                <c:pt idx="3">
                  <c:v>Violencia Comunitaria
1.79%</c:v>
                </c:pt>
                <c:pt idx="4">
                  <c:v>Otros 
2.53%</c:v>
                </c:pt>
                <c:pt idx="5">
                  <c:v>Separación 
1.04%</c:v>
                </c:pt>
              </c:strCache>
              <c:extLst/>
            </c:strRef>
          </c:cat>
          <c:val>
            <c:numRef>
              <c:f>('TABLAS '!$M$102:$O$102,'TABLAS '!$Q$102:$S$102)</c:f>
              <c:numCache>
                <c:formatCode>General</c:formatCode>
                <c:ptCount val="6"/>
                <c:pt idx="0">
                  <c:v>421</c:v>
                </c:pt>
                <c:pt idx="1">
                  <c:v>162</c:v>
                </c:pt>
                <c:pt idx="2">
                  <c:v>52</c:v>
                </c:pt>
                <c:pt idx="3">
                  <c:v>12</c:v>
                </c:pt>
                <c:pt idx="4">
                  <c:v>17</c:v>
                </c:pt>
                <c:pt idx="5">
                  <c:v>7</c:v>
                </c:pt>
              </c:numCache>
              <c:extLst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058C-4CE1-9C3D-66EF4BA0D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7826888"/>
        <c:axId val="27782336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'TABLAS '!$L$103</c15:sqref>
                        </c15:formulaRef>
                      </c:ext>
                    </c:extLst>
                    <c:strCache>
                      <c:ptCount val="1"/>
                      <c:pt idx="0">
                        <c:v>ABR-JUN 24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('TABLAS '!$M$101:$O$101,'TABLAS '!$Q$101:$S$101)</c15:sqref>
                        </c15:formulaRef>
                      </c:ext>
                    </c:extLst>
                    <c:strCache>
                      <c:ptCount val="6"/>
                      <c:pt idx="0">
                        <c:v>Inestabilidad Emocional 
62.74%</c:v>
                      </c:pt>
                      <c:pt idx="1">
                        <c:v>Violencia Familiar
24.14% </c:v>
                      </c:pt>
                      <c:pt idx="2">
                        <c:v>Duelo
7.75%</c:v>
                      </c:pt>
                      <c:pt idx="3">
                        <c:v>Violencia Comunitaria
1.79%</c:v>
                      </c:pt>
                      <c:pt idx="4">
                        <c:v>Otros 
2.53%</c:v>
                      </c:pt>
                      <c:pt idx="5">
                        <c:v>Separación 
1.04%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('TABLAS '!$M$103:$O$103,'TABLAS '!$Q$103:$S$103)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58C-4CE1-9C3D-66EF4BA0D807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'!$L$104</c15:sqref>
                        </c15:formulaRef>
                      </c:ext>
                    </c:extLst>
                    <c:strCache>
                      <c:ptCount val="1"/>
                      <c:pt idx="0">
                        <c:v>JUL-SEP 24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chemeClr val="accent1"/>
                    </a:solidFill>
                    <a:ln w="28575">
                      <a:solidFill>
                        <a:schemeClr val="bg2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1-AAA2-4F4B-AB87-4D87F99CE3DA}"/>
                    </c:ext>
                  </c:extLst>
                </c:dPt>
                <c:dPt>
                  <c:idx val="1"/>
                  <c:invertIfNegative val="0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accent6">
                          <a:lumMod val="50000"/>
                        </a:schemeClr>
                      </a:solidFill>
                      <a:prstDash val="sysDash"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3-AAA2-4F4B-AB87-4D87F99CE3DA}"/>
                    </c:ext>
                  </c:extLst>
                </c:dPt>
                <c:dPt>
                  <c:idx val="2"/>
                  <c:invertIfNegative val="0"/>
                  <c:bubble3D val="0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accent2">
                          <a:lumMod val="50000"/>
                        </a:schemeClr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5-AAA2-4F4B-AB87-4D87F99CE3DA}"/>
                    </c:ext>
                  </c:extLst>
                </c:dPt>
                <c:dPt>
                  <c:idx val="3"/>
                  <c:invertIfNegative val="0"/>
                  <c:bubble3D val="0"/>
                  <c:spPr>
                    <a:solidFill>
                      <a:srgbClr val="FFFF00"/>
                    </a:solidFill>
                    <a:ln w="19050">
                      <a:solidFill>
                        <a:schemeClr val="accent4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AAA2-4F4B-AB87-4D87F99CE3DA}"/>
                    </c:ext>
                  </c:extLst>
                </c:dPt>
                <c:dPt>
                  <c:idx val="4"/>
                  <c:invertIfNegative val="0"/>
                  <c:bubble3D val="0"/>
                  <c:spPr>
                    <a:solidFill>
                      <a:srgbClr val="FFCCFF"/>
                    </a:solidFill>
                    <a:ln w="19050">
                      <a:solidFill>
                        <a:srgbClr val="6600FF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9-AAA2-4F4B-AB87-4D87F99CE3DA}"/>
                    </c:ext>
                  </c:extLst>
                </c:dPt>
                <c:dLbls>
                  <c:dLbl>
                    <c:idx val="0"/>
                    <c:spPr>
                      <a:solidFill>
                        <a:schemeClr val="accent1"/>
                      </a:solidFill>
                      <a:ln>
                        <a:solidFill>
                          <a:schemeClr val="bg2"/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1-AAA2-4F4B-AB87-4D87F99CE3DA}"/>
                      </c:ext>
                    </c:extLst>
                  </c:dLbl>
                  <c:dLbl>
                    <c:idx val="1"/>
                    <c:spPr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  <a:ln>
                        <a:solidFill>
                          <a:schemeClr val="accent6">
                            <a:lumMod val="50000"/>
                          </a:schemeClr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3-AAA2-4F4B-AB87-4D87F99CE3DA}"/>
                      </c:ext>
                    </c:extLst>
                  </c:dLbl>
                  <c:dLbl>
                    <c:idx val="2"/>
                    <c:spPr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  <a:ln>
                        <a:solidFill>
                          <a:schemeClr val="accent2">
                            <a:lumMod val="50000"/>
                          </a:schemeClr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5-AAA2-4F4B-AB87-4D87F99CE3DA}"/>
                      </c:ext>
                    </c:extLst>
                  </c:dLbl>
                  <c:dLbl>
                    <c:idx val="3"/>
                    <c:spPr>
                      <a:solidFill>
                        <a:srgbClr val="FFFF00"/>
                      </a:solidFill>
                      <a:ln>
                        <a:solidFill>
                          <a:schemeClr val="accent4"/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7-AAA2-4F4B-AB87-4D87F99CE3DA}"/>
                      </c:ext>
                    </c:extLst>
                  </c:dLbl>
                  <c:dLbl>
                    <c:idx val="4"/>
                    <c:spPr>
                      <a:solidFill>
                        <a:srgbClr val="FFCCFF"/>
                      </a:solidFill>
                      <a:ln>
                        <a:solidFill>
                          <a:srgbClr val="6600FF"/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9-AAA2-4F4B-AB87-4D87F99CE3DA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'!$M$101:$O$101,'TABLAS '!$Q$101:$S$101)</c15:sqref>
                        </c15:formulaRef>
                      </c:ext>
                    </c:extLst>
                    <c:strCache>
                      <c:ptCount val="6"/>
                      <c:pt idx="0">
                        <c:v>Inestabilidad Emocional 
62.74%</c:v>
                      </c:pt>
                      <c:pt idx="1">
                        <c:v>Violencia Familiar
24.14% </c:v>
                      </c:pt>
                      <c:pt idx="2">
                        <c:v>Duelo
7.75%</c:v>
                      </c:pt>
                      <c:pt idx="3">
                        <c:v>Violencia Comunitaria
1.79%</c:v>
                      </c:pt>
                      <c:pt idx="4">
                        <c:v>Otros 
2.53%</c:v>
                      </c:pt>
                      <c:pt idx="5">
                        <c:v>Separación 
1.04%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'!$M$104:$O$104,'TABLAS '!$Q$104:$S$104)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58C-4CE1-9C3D-66EF4BA0D807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'!$L$105</c15:sqref>
                        </c15:formulaRef>
                      </c:ext>
                    </c:extLst>
                    <c:strCache>
                      <c:ptCount val="1"/>
                      <c:pt idx="0">
                        <c:v>OCT-DIC 24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'!$M$101:$O$101,'TABLAS '!$Q$101:$S$101)</c15:sqref>
                        </c15:formulaRef>
                      </c:ext>
                    </c:extLst>
                    <c:strCache>
                      <c:ptCount val="6"/>
                      <c:pt idx="0">
                        <c:v>Inestabilidad Emocional 
62.74%</c:v>
                      </c:pt>
                      <c:pt idx="1">
                        <c:v>Violencia Familiar
24.14% </c:v>
                      </c:pt>
                      <c:pt idx="2">
                        <c:v>Duelo
7.75%</c:v>
                      </c:pt>
                      <c:pt idx="3">
                        <c:v>Violencia Comunitaria
1.79%</c:v>
                      </c:pt>
                      <c:pt idx="4">
                        <c:v>Otros 
2.53%</c:v>
                      </c:pt>
                      <c:pt idx="5">
                        <c:v>Separación 
1.04%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'!$M$105:$O$105,'TABLAS '!$Q$105:$S$105)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58C-4CE1-9C3D-66EF4BA0D807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'!$L$106</c15:sqref>
                        </c15:formulaRef>
                      </c:ext>
                    </c:extLst>
                    <c:strCache>
                      <c:ptCount val="1"/>
                      <c:pt idx="0">
                        <c:v>TOTAL %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'!$M$101:$O$101,'TABLAS '!$Q$101:$S$101)</c15:sqref>
                        </c15:formulaRef>
                      </c:ext>
                    </c:extLst>
                    <c:strCache>
                      <c:ptCount val="6"/>
                      <c:pt idx="0">
                        <c:v>Inestabilidad Emocional 
62.74%</c:v>
                      </c:pt>
                      <c:pt idx="1">
                        <c:v>Violencia Familiar
24.14% </c:v>
                      </c:pt>
                      <c:pt idx="2">
                        <c:v>Duelo
7.75%</c:v>
                      </c:pt>
                      <c:pt idx="3">
                        <c:v>Violencia Comunitaria
1.79%</c:v>
                      </c:pt>
                      <c:pt idx="4">
                        <c:v>Otros 
2.53%</c:v>
                      </c:pt>
                      <c:pt idx="5">
                        <c:v>Separación 
1.04%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'!$M$106:$O$106,'TABLAS '!$Q$106:$S$106)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62.742175856929954</c:v>
                      </c:pt>
                      <c:pt idx="1">
                        <c:v>24.14307004470939</c:v>
                      </c:pt>
                      <c:pt idx="2">
                        <c:v>7.7496274217585697</c:v>
                      </c:pt>
                      <c:pt idx="3">
                        <c:v>1.7883755588673622</c:v>
                      </c:pt>
                      <c:pt idx="4">
                        <c:v>2.5335320417287632</c:v>
                      </c:pt>
                      <c:pt idx="5">
                        <c:v>1.0432190760059612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58C-4CE1-9C3D-66EF4BA0D807}"/>
                  </c:ext>
                </c:extLst>
              </c15:ser>
            </c15:filteredBarSeries>
          </c:ext>
        </c:extLst>
      </c:barChart>
      <c:catAx>
        <c:axId val="277826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7823360"/>
        <c:crosses val="autoZero"/>
        <c:auto val="1"/>
        <c:lblAlgn val="ctr"/>
        <c:lblOffset val="100"/>
        <c:noMultiLvlLbl val="0"/>
      </c:catAx>
      <c:valAx>
        <c:axId val="277823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4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7826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ATENCIONES BRINDADAS </a:t>
            </a:r>
          </a:p>
          <a:p>
            <a:pPr>
              <a:defRPr/>
            </a:pPr>
            <a:r>
              <a:rPr lang="es-MX"/>
              <a:t>ÁREA JURÍDICO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3.7888653017690017E-2"/>
          <c:y val="0.12195656729385165"/>
          <c:w val="0.93766053366787949"/>
          <c:h val="0.663851400187435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'TABLAS '!$AF$52</c:f>
              <c:strCache>
                <c:ptCount val="1"/>
                <c:pt idx="0">
                  <c:v>171 Atenciones en el IMMSJRQ</c:v>
                </c:pt>
              </c:strCache>
            </c:strRef>
          </c:tx>
          <c:spPr>
            <a:solidFill>
              <a:schemeClr val="accent3"/>
            </a:solidFill>
            <a:ln w="28575"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'TABLAS '!$AE$53:$AE$65</c15:sqref>
                  </c15:fullRef>
                </c:ext>
              </c:extLst>
              <c:f>'TABLAS '!$AE$53:$AE$55</c:f>
              <c:strCache>
                <c:ptCount val="3"/>
                <c:pt idx="0">
                  <c:v>ENE
30.58%</c:v>
                </c:pt>
                <c:pt idx="1">
                  <c:v>FEB
34.02%</c:v>
                </c:pt>
                <c:pt idx="2">
                  <c:v>MAR
35.40%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'TABLAS '!$AF$53:$AF$65</c15:sqref>
                  </c15:fullRef>
                </c:ext>
              </c:extLst>
              <c:f>'TABLAS '!$AF$53:$AF$55</c:f>
              <c:numCache>
                <c:formatCode>General</c:formatCode>
                <c:ptCount val="3"/>
                <c:pt idx="0">
                  <c:v>39</c:v>
                </c:pt>
                <c:pt idx="1">
                  <c:v>61</c:v>
                </c:pt>
                <c:pt idx="2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18-4B43-8804-27EB84AB84EE}"/>
            </c:ext>
          </c:extLst>
        </c:ser>
        <c:ser>
          <c:idx val="1"/>
          <c:order val="1"/>
          <c:tx>
            <c:strRef>
              <c:f>'TABLAS '!$AG$52</c:f>
              <c:strCache>
                <c:ptCount val="1"/>
                <c:pt idx="0">
                  <c:v>120 Atenciones en el IQM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bg2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'TABLAS '!$AE$53:$AE$65</c15:sqref>
                  </c15:fullRef>
                </c:ext>
              </c:extLst>
              <c:f>'TABLAS '!$AE$53:$AE$55</c:f>
              <c:strCache>
                <c:ptCount val="3"/>
                <c:pt idx="0">
                  <c:v>ENE
30.58%</c:v>
                </c:pt>
                <c:pt idx="1">
                  <c:v>FEB
34.02%</c:v>
                </c:pt>
                <c:pt idx="2">
                  <c:v>MAR
35.40%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'TABLAS '!$AG$53:$AG$65</c15:sqref>
                  </c15:fullRef>
                </c:ext>
              </c:extLst>
              <c:f>'TABLAS '!$AG$53:$AG$55</c:f>
              <c:numCache>
                <c:formatCode>General</c:formatCode>
                <c:ptCount val="3"/>
                <c:pt idx="0">
                  <c:v>50</c:v>
                </c:pt>
                <c:pt idx="1">
                  <c:v>38</c:v>
                </c:pt>
                <c:pt idx="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18-4B43-8804-27EB84AB8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7822576"/>
        <c:axId val="27781983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'TABLAS '!$AH$51:$AH$52</c15:sqref>
                        </c15:formulaRef>
                      </c:ext>
                    </c:extLst>
                    <c:strCache>
                      <c:ptCount val="2"/>
                      <c:pt idx="0">
                        <c:v>ATENCIONES BRINDADAS 
ÁREA JURÍDICO</c:v>
                      </c:pt>
                      <c:pt idx="1">
                        <c:v>total 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'TABLAS '!$AE$53:$AE$65</c15:sqref>
                        </c15:fullRef>
                        <c15:formulaRef>
                          <c15:sqref>'TABLAS '!$AE$53:$AE$55</c15:sqref>
                        </c15:formulaRef>
                      </c:ext>
                    </c:extLst>
                    <c:strCache>
                      <c:ptCount val="3"/>
                      <c:pt idx="0">
                        <c:v>ENE
30.58%</c:v>
                      </c:pt>
                      <c:pt idx="1">
                        <c:v>FEB
34.02%</c:v>
                      </c:pt>
                      <c:pt idx="2">
                        <c:v>MAR
35.40%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'TABLAS '!$AH$53:$AH$65</c15:sqref>
                        </c15:fullRef>
                        <c15:formulaRef>
                          <c15:sqref>'TABLAS '!$AH$53:$AH$55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89</c:v>
                      </c:pt>
                      <c:pt idx="1">
                        <c:v>99</c:v>
                      </c:pt>
                      <c:pt idx="2">
                        <c:v>103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8E18-4B43-8804-27EB84AB84EE}"/>
                  </c:ext>
                </c:extLst>
              </c15:ser>
            </c15:filteredBarSeries>
          </c:ext>
        </c:extLst>
      </c:barChart>
      <c:catAx>
        <c:axId val="27782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7819832"/>
        <c:crosses val="autoZero"/>
        <c:auto val="1"/>
        <c:lblAlgn val="ctr"/>
        <c:lblOffset val="100"/>
        <c:noMultiLvlLbl val="0"/>
      </c:catAx>
      <c:valAx>
        <c:axId val="277819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782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863566868281589E-3"/>
          <c:y val="0.93902783619175523"/>
          <c:w val="0.98137093496203998"/>
          <c:h val="6.09721638082447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TIPOS DE VIOLENCIA PRESENTE EN MUJERES ATENDIDAS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'TABLAS '!$AG$71:$AK$71</c:f>
              <c:strCache>
                <c:ptCount val="5"/>
                <c:pt idx="0">
                  <c:v>Psicológica 
91.07%</c:v>
                </c:pt>
                <c:pt idx="1">
                  <c:v>Física 
24.40%</c:v>
                </c:pt>
                <c:pt idx="2">
                  <c:v>Sexual 
3.44%</c:v>
                </c:pt>
                <c:pt idx="3">
                  <c:v>Economica
31.27%</c:v>
                </c:pt>
                <c:pt idx="4">
                  <c:v>Patrimonial 
6.53%</c:v>
                </c:pt>
              </c:strCache>
              <c:extLst xmlns:c15="http://schemas.microsoft.com/office/drawing/2012/chart"/>
            </c:strRef>
          </c:cat>
          <c:val>
            <c:numRef>
              <c:f>'TABLAS 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FC56-4491-B3E6-2B0108142DCC}"/>
            </c:ext>
          </c:extLst>
        </c:ser>
        <c:ser>
          <c:idx val="1"/>
          <c:order val="1"/>
          <c:tx>
            <c:strRef>
              <c:f>'TABLAS 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'TABLAS '!$AG$71:$AK$71</c:f>
              <c:strCache>
                <c:ptCount val="5"/>
                <c:pt idx="0">
                  <c:v>Psicológica 
91.07%</c:v>
                </c:pt>
                <c:pt idx="1">
                  <c:v>Física 
24.40%</c:v>
                </c:pt>
                <c:pt idx="2">
                  <c:v>Sexual 
3.44%</c:v>
                </c:pt>
                <c:pt idx="3">
                  <c:v>Economica
31.27%</c:v>
                </c:pt>
                <c:pt idx="4">
                  <c:v>Patrimonial 
6.53%</c:v>
                </c:pt>
              </c:strCache>
              <c:extLst xmlns:c15="http://schemas.microsoft.com/office/drawing/2012/chart"/>
            </c:strRef>
          </c:cat>
          <c:val>
            <c:numRef>
              <c:f>'TABLAS 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FC56-4491-B3E6-2B0108142DCC}"/>
            </c:ext>
          </c:extLst>
        </c:ser>
        <c:ser>
          <c:idx val="2"/>
          <c:order val="2"/>
          <c:tx>
            <c:strRef>
              <c:f>'TABLAS 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'TABLAS '!$AG$71:$AK$71</c:f>
              <c:strCache>
                <c:ptCount val="5"/>
                <c:pt idx="0">
                  <c:v>Psicológica 
91.07%</c:v>
                </c:pt>
                <c:pt idx="1">
                  <c:v>Física 
24.40%</c:v>
                </c:pt>
                <c:pt idx="2">
                  <c:v>Sexual 
3.44%</c:v>
                </c:pt>
                <c:pt idx="3">
                  <c:v>Economica
31.27%</c:v>
                </c:pt>
                <c:pt idx="4">
                  <c:v>Patrimonial 
6.53%</c:v>
                </c:pt>
              </c:strCache>
              <c:extLst xmlns:c15="http://schemas.microsoft.com/office/drawing/2012/chart"/>
            </c:strRef>
          </c:cat>
          <c:val>
            <c:numRef>
              <c:f>'TABLAS 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FC56-4491-B3E6-2B0108142DCC}"/>
            </c:ext>
          </c:extLst>
        </c:ser>
        <c:ser>
          <c:idx val="3"/>
          <c:order val="3"/>
          <c:tx>
            <c:strRef>
              <c:f>'TABLAS 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'TABLAS '!$AG$71:$AK$71</c:f>
              <c:strCache>
                <c:ptCount val="5"/>
                <c:pt idx="0">
                  <c:v>Psicológica 
91.07%</c:v>
                </c:pt>
                <c:pt idx="1">
                  <c:v>Física 
24.40%</c:v>
                </c:pt>
                <c:pt idx="2">
                  <c:v>Sexual 
3.44%</c:v>
                </c:pt>
                <c:pt idx="3">
                  <c:v>Economica
31.27%</c:v>
                </c:pt>
                <c:pt idx="4">
                  <c:v>Patrimonial 
6.53%</c:v>
                </c:pt>
              </c:strCache>
              <c:extLst xmlns:c15="http://schemas.microsoft.com/office/drawing/2012/chart"/>
            </c:strRef>
          </c:cat>
          <c:val>
            <c:numRef>
              <c:f>'TABLAS 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FC56-4491-B3E6-2B0108142DCC}"/>
            </c:ext>
          </c:extLst>
        </c:ser>
        <c:ser>
          <c:idx val="4"/>
          <c:order val="4"/>
          <c:tx>
            <c:strRef>
              <c:f>'TABLAS 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'TABLAS '!$AG$71:$AK$71</c:f>
              <c:strCache>
                <c:ptCount val="5"/>
                <c:pt idx="0">
                  <c:v>Psicológica 
91.07%</c:v>
                </c:pt>
                <c:pt idx="1">
                  <c:v>Física 
24.40%</c:v>
                </c:pt>
                <c:pt idx="2">
                  <c:v>Sexual 
3.44%</c:v>
                </c:pt>
                <c:pt idx="3">
                  <c:v>Economica
31.27%</c:v>
                </c:pt>
                <c:pt idx="4">
                  <c:v>Patrimonial 
6.53%</c:v>
                </c:pt>
              </c:strCache>
              <c:extLst xmlns:c15="http://schemas.microsoft.com/office/drawing/2012/chart"/>
            </c:strRef>
          </c:cat>
          <c:val>
            <c:numRef>
              <c:f>'TABLAS 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FC56-4491-B3E6-2B0108142DCC}"/>
            </c:ext>
          </c:extLst>
        </c:ser>
        <c:ser>
          <c:idx val="5"/>
          <c:order val="5"/>
          <c:tx>
            <c:strRef>
              <c:f>'TABLAS '!$AF$72</c:f>
              <c:strCache>
                <c:ptCount val="1"/>
                <c:pt idx="0">
                  <c:v>ENE-MAR 24</c:v>
                </c:pt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'!$AG$71:$AK$71</c:f>
              <c:strCache>
                <c:ptCount val="5"/>
                <c:pt idx="0">
                  <c:v>Psicológica 
91.07%</c:v>
                </c:pt>
                <c:pt idx="1">
                  <c:v>Física 
24.40%</c:v>
                </c:pt>
                <c:pt idx="2">
                  <c:v>Sexual 
3.44%</c:v>
                </c:pt>
                <c:pt idx="3">
                  <c:v>Economica
31.27%</c:v>
                </c:pt>
                <c:pt idx="4">
                  <c:v>Patrimonial 
6.53%</c:v>
                </c:pt>
              </c:strCache>
              <c:extLst xmlns:c15="http://schemas.microsoft.com/office/drawing/2012/chart"/>
            </c:strRef>
          </c:cat>
          <c:val>
            <c:numRef>
              <c:f>'TABLAS '!$AG$72:$AK$72</c:f>
              <c:numCache>
                <c:formatCode>General</c:formatCode>
                <c:ptCount val="5"/>
                <c:pt idx="0">
                  <c:v>265</c:v>
                </c:pt>
                <c:pt idx="1">
                  <c:v>71</c:v>
                </c:pt>
                <c:pt idx="2">
                  <c:v>10</c:v>
                </c:pt>
                <c:pt idx="3">
                  <c:v>91</c:v>
                </c:pt>
                <c:pt idx="4">
                  <c:v>19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FC56-4491-B3E6-2B0108142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8406664"/>
        <c:axId val="278405096"/>
        <c:extLst>
          <c:ext xmlns:c15="http://schemas.microsoft.com/office/drawing/2012/chart" uri="{02D57815-91ED-43cb-92C2-25804820EDAC}">
            <c15:filteredBarSeries>
              <c15:ser>
                <c:idx val="6"/>
                <c:order val="6"/>
                <c:tx>
                  <c:strRef>
                    <c:extLst>
                      <c:ext uri="{02D57815-91ED-43cb-92C2-25804820EDAC}">
                        <c15:formulaRef>
                          <c15:sqref>'TABLAS '!$AF$73</c15:sqref>
                        </c15:formulaRef>
                      </c:ext>
                    </c:extLst>
                    <c:strCache>
                      <c:ptCount val="1"/>
                      <c:pt idx="0">
                        <c:v>ABR-JUN 24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'TABLAS '!$AG$71:$AK$71</c15:sqref>
                        </c15:formulaRef>
                      </c:ext>
                    </c:extLst>
                    <c:strCache>
                      <c:ptCount val="5"/>
                      <c:pt idx="0">
                        <c:v>Psicológica 
91.07%</c:v>
                      </c:pt>
                      <c:pt idx="1">
                        <c:v>Física 
24.40%</c:v>
                      </c:pt>
                      <c:pt idx="2">
                        <c:v>Sexual 
3.44%</c:v>
                      </c:pt>
                      <c:pt idx="3">
                        <c:v>Economica
31.27%</c:v>
                      </c:pt>
                      <c:pt idx="4">
                        <c:v>Patrimonial 
6.53%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'TABLAS '!$AG$73:$AK$73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C56-4491-B3E6-2B0108142DCC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'!$AF$74</c15:sqref>
                        </c15:formulaRef>
                      </c:ext>
                    </c:extLst>
                    <c:strCache>
                      <c:ptCount val="1"/>
                      <c:pt idx="0">
                        <c:v>JUL-SEP 24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 w="19050">
                    <a:solidFill>
                      <a:schemeClr val="bg2"/>
                    </a:solidFill>
                  </a:ln>
                  <a:effectLst/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chemeClr val="accent1"/>
                    </a:solidFill>
                    <a:ln w="28575">
                      <a:solidFill>
                        <a:schemeClr val="bg2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1-F22C-4D34-A5CB-593ABF494AAF}"/>
                    </c:ext>
                  </c:extLst>
                </c:dPt>
                <c:dPt>
                  <c:idx val="1"/>
                  <c:invertIfNegative val="0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accent6">
                          <a:lumMod val="50000"/>
                        </a:schemeClr>
                      </a:solidFill>
                      <a:prstDash val="sysDash"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2-F22C-4D34-A5CB-593ABF494AAF}"/>
                    </c:ext>
                  </c:extLst>
                </c:dPt>
                <c:dPt>
                  <c:idx val="2"/>
                  <c:invertIfNegative val="0"/>
                  <c:bubble3D val="0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accent2">
                          <a:lumMod val="50000"/>
                        </a:schemeClr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4-F22C-4D34-A5CB-593ABF494AAF}"/>
                    </c:ext>
                  </c:extLst>
                </c:dPt>
                <c:dPt>
                  <c:idx val="3"/>
                  <c:invertIfNegative val="0"/>
                  <c:bubble3D val="0"/>
                  <c:spPr>
                    <a:solidFill>
                      <a:schemeClr val="accent4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accent4">
                          <a:lumMod val="50000"/>
                        </a:schemeClr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5-F22C-4D34-A5CB-593ABF494AAF}"/>
                    </c:ext>
                  </c:extLst>
                </c:dPt>
                <c:dPt>
                  <c:idx val="4"/>
                  <c:invertIfNegative val="0"/>
                  <c:bubble3D val="0"/>
                  <c:spPr>
                    <a:solidFill>
                      <a:srgbClr val="00B0F0"/>
                    </a:solidFill>
                    <a:ln w="19050">
                      <a:solidFill>
                        <a:schemeClr val="accen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6-F22C-4D34-A5CB-593ABF494AAF}"/>
                    </c:ext>
                  </c:extLst>
                </c:dPt>
                <c:dLbls>
                  <c:dLbl>
                    <c:idx val="0"/>
                    <c:spPr>
                      <a:solidFill>
                        <a:schemeClr val="accent1"/>
                      </a:solidFill>
                      <a:ln>
                        <a:solidFill>
                          <a:schemeClr val="bg2"/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400" b="1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1-F22C-4D34-A5CB-593ABF494AAF}"/>
                      </c:ext>
                    </c:extLst>
                  </c:dLbl>
                  <c:dLbl>
                    <c:idx val="1"/>
                    <c:spPr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  <a:ln>
                        <a:solidFill>
                          <a:schemeClr val="accent6">
                            <a:lumMod val="50000"/>
                          </a:schemeClr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400" b="1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2-F22C-4D34-A5CB-593ABF494AAF}"/>
                      </c:ext>
                    </c:extLst>
                  </c:dLbl>
                  <c:dLbl>
                    <c:idx val="2"/>
                    <c:spPr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  <a:ln>
                        <a:solidFill>
                          <a:schemeClr val="accent2">
                            <a:lumMod val="50000"/>
                          </a:schemeClr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400" b="1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4-F22C-4D34-A5CB-593ABF494AAF}"/>
                      </c:ext>
                    </c:extLst>
                  </c:dLbl>
                  <c:dLbl>
                    <c:idx val="3"/>
                    <c:spPr>
                      <a:solidFill>
                        <a:schemeClr val="accent4">
                          <a:lumMod val="60000"/>
                          <a:lumOff val="40000"/>
                        </a:schemeClr>
                      </a:solidFill>
                      <a:ln>
                        <a:solidFill>
                          <a:schemeClr val="accent4">
                            <a:lumMod val="50000"/>
                          </a:schemeClr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400" b="1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5-F22C-4D34-A5CB-593ABF494AAF}"/>
                      </c:ext>
                    </c:extLst>
                  </c:dLbl>
                  <c:dLbl>
                    <c:idx val="4"/>
                    <c:spPr>
                      <a:solidFill>
                        <a:srgbClr val="00B0F0"/>
                      </a:solidFill>
                      <a:ln>
                        <a:solidFill>
                          <a:schemeClr val="accent1"/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400" b="1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6-F22C-4D34-A5CB-593ABF494AAF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4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'!$AG$71:$AK$71</c15:sqref>
                        </c15:formulaRef>
                      </c:ext>
                    </c:extLst>
                    <c:strCache>
                      <c:ptCount val="5"/>
                      <c:pt idx="0">
                        <c:v>Psicológica 
91.07%</c:v>
                      </c:pt>
                      <c:pt idx="1">
                        <c:v>Física 
24.40%</c:v>
                      </c:pt>
                      <c:pt idx="2">
                        <c:v>Sexual 
3.44%</c:v>
                      </c:pt>
                      <c:pt idx="3">
                        <c:v>Economica
31.27%</c:v>
                      </c:pt>
                      <c:pt idx="4">
                        <c:v>Patrimonial 
6.53%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'!$AG$74:$AK$74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FC56-4491-B3E6-2B0108142DCC}"/>
                  </c:ext>
                </c:extLst>
              </c15:ser>
            </c15:filteredBarSeries>
          </c:ext>
        </c:extLst>
      </c:barChart>
      <c:catAx>
        <c:axId val="278406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8405096"/>
        <c:crosses val="autoZero"/>
        <c:auto val="1"/>
        <c:lblAlgn val="ctr"/>
        <c:lblOffset val="100"/>
        <c:noMultiLvlLbl val="0"/>
      </c:catAx>
      <c:valAx>
        <c:axId val="278405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8406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MODALIDAD DE VIOLENCIA QUE PRESENTAN  LAS MUJERES ATENDIDAS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'!$AR$72</c:f>
              <c:strCache>
                <c:ptCount val="1"/>
                <c:pt idx="0">
                  <c:v>ENE-MAR 24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'!$AS$71:$AW$71</c:f>
              <c:strCache>
                <c:ptCount val="5"/>
                <c:pt idx="0">
                  <c:v>Familiar
89.0% </c:v>
                </c:pt>
                <c:pt idx="1">
                  <c:v>Laboral
1.72%</c:v>
                </c:pt>
                <c:pt idx="2">
                  <c:v>Comunitaria
7.22%</c:v>
                </c:pt>
                <c:pt idx="3">
                  <c:v>Digital
0.34%</c:v>
                </c:pt>
                <c:pt idx="4">
                  <c:v>Acoso Sexual 
1.72%</c:v>
                </c:pt>
              </c:strCache>
              <c:extLst/>
            </c:strRef>
          </c:cat>
          <c:val>
            <c:numRef>
              <c:f>'TABLAS '!$AS$72:$AW$72</c:f>
              <c:numCache>
                <c:formatCode>General</c:formatCode>
                <c:ptCount val="5"/>
                <c:pt idx="0">
                  <c:v>259</c:v>
                </c:pt>
                <c:pt idx="1">
                  <c:v>5</c:v>
                </c:pt>
                <c:pt idx="2">
                  <c:v>21</c:v>
                </c:pt>
                <c:pt idx="3">
                  <c:v>1</c:v>
                </c:pt>
                <c:pt idx="4">
                  <c:v>5</c:v>
                </c:pt>
              </c:numCache>
              <c:extLst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2BA6-47CC-A300-C5240A100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8407840"/>
        <c:axId val="27840156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'TABLAS '!$AR$73</c15:sqref>
                        </c15:formulaRef>
                      </c:ext>
                    </c:extLst>
                    <c:strCache>
                      <c:ptCount val="1"/>
                      <c:pt idx="0">
                        <c:v>ABR-JUN 24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'TABLAS '!$AS$71:$AW$71</c15:sqref>
                        </c15:formulaRef>
                      </c:ext>
                    </c:extLst>
                    <c:strCache>
                      <c:ptCount val="5"/>
                      <c:pt idx="0">
                        <c:v>Familiar
89.0% </c:v>
                      </c:pt>
                      <c:pt idx="1">
                        <c:v>Laboral
1.72%</c:v>
                      </c:pt>
                      <c:pt idx="2">
                        <c:v>Comunitaria
7.22%</c:v>
                      </c:pt>
                      <c:pt idx="3">
                        <c:v>Digital
0.34%</c:v>
                      </c:pt>
                      <c:pt idx="4">
                        <c:v>Acoso Sexual 
1.72%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'TABLAS '!$AS$73:$AW$73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2BA6-47CC-A300-C5240A1009CD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'!$AR$74</c15:sqref>
                        </c15:formulaRef>
                      </c:ext>
                    </c:extLst>
                    <c:strCache>
                      <c:ptCount val="1"/>
                      <c:pt idx="0">
                        <c:v>JUL-SEP 24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'!$AS$71:$AW$71</c15:sqref>
                        </c15:formulaRef>
                      </c:ext>
                    </c:extLst>
                    <c:strCache>
                      <c:ptCount val="5"/>
                      <c:pt idx="0">
                        <c:v>Familiar
89.0% </c:v>
                      </c:pt>
                      <c:pt idx="1">
                        <c:v>Laboral
1.72%</c:v>
                      </c:pt>
                      <c:pt idx="2">
                        <c:v>Comunitaria
7.22%</c:v>
                      </c:pt>
                      <c:pt idx="3">
                        <c:v>Digital
0.34%</c:v>
                      </c:pt>
                      <c:pt idx="4">
                        <c:v>Acoso Sexual 
1.72%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'!$AS$74:$AW$74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BA6-47CC-A300-C5240A1009C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'!$AR$75</c15:sqref>
                        </c15:formulaRef>
                      </c:ext>
                    </c:extLst>
                    <c:strCache>
                      <c:ptCount val="1"/>
                      <c:pt idx="0">
                        <c:v>OCT-DIC 24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'!$AS$71:$AW$71</c15:sqref>
                        </c15:formulaRef>
                      </c:ext>
                    </c:extLst>
                    <c:strCache>
                      <c:ptCount val="5"/>
                      <c:pt idx="0">
                        <c:v>Familiar
89.0% </c:v>
                      </c:pt>
                      <c:pt idx="1">
                        <c:v>Laboral
1.72%</c:v>
                      </c:pt>
                      <c:pt idx="2">
                        <c:v>Comunitaria
7.22%</c:v>
                      </c:pt>
                      <c:pt idx="3">
                        <c:v>Digital
0.34%</c:v>
                      </c:pt>
                      <c:pt idx="4">
                        <c:v>Acoso Sexual 
1.72%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'!$AS$75:$AW$75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BA6-47CC-A300-C5240A1009C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'!$AR$76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'!$AS$71:$AW$71</c15:sqref>
                        </c15:formulaRef>
                      </c:ext>
                    </c:extLst>
                    <c:strCache>
                      <c:ptCount val="5"/>
                      <c:pt idx="0">
                        <c:v>Familiar
89.0% </c:v>
                      </c:pt>
                      <c:pt idx="1">
                        <c:v>Laboral
1.72%</c:v>
                      </c:pt>
                      <c:pt idx="2">
                        <c:v>Comunitaria
7.22%</c:v>
                      </c:pt>
                      <c:pt idx="3">
                        <c:v>Digital
0.34%</c:v>
                      </c:pt>
                      <c:pt idx="4">
                        <c:v>Acoso Sexual 
1.72%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'!$AS$76:$AW$76</c15:sqref>
                        </c15:formulaRef>
                      </c:ext>
                    </c:extLst>
                    <c:numCache>
                      <c:formatCode>0.00</c:formatCode>
                      <c:ptCount val="5"/>
                      <c:pt idx="0">
                        <c:v>89.003436426116835</c:v>
                      </c:pt>
                      <c:pt idx="1">
                        <c:v>1.7182130584192439</c:v>
                      </c:pt>
                      <c:pt idx="2">
                        <c:v>7.2164948453608249</c:v>
                      </c:pt>
                      <c:pt idx="3">
                        <c:v>0.3436426116838488</c:v>
                      </c:pt>
                      <c:pt idx="4">
                        <c:v>1.7182130584192439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BA6-47CC-A300-C5240A1009CD}"/>
                  </c:ext>
                </c:extLst>
              </c15:ser>
            </c15:filteredBarSeries>
          </c:ext>
        </c:extLst>
      </c:barChart>
      <c:catAx>
        <c:axId val="27840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8401568"/>
        <c:crosses val="autoZero"/>
        <c:auto val="1"/>
        <c:lblAlgn val="ctr"/>
        <c:lblOffset val="100"/>
        <c:noMultiLvlLbl val="0"/>
      </c:catAx>
      <c:valAx>
        <c:axId val="278401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840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NIVELES DE RIESGO  Y CASOS DE VIOLENCIA PRESENTE  EN MUJERES ATENDIDAS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'TABLAS '!$AG$85:$AJ$86</c:f>
              <c:strCache>
                <c:ptCount val="4"/>
                <c:pt idx="0">
                  <c:v>Sin Riesgo
34.02%</c:v>
                </c:pt>
                <c:pt idx="1">
                  <c:v>Riesgo Moderado
51.55%</c:v>
                </c:pt>
                <c:pt idx="2">
                  <c:v>Riesgo Medio
13.40% </c:v>
                </c:pt>
                <c:pt idx="3">
                  <c:v>Riesgo Alto
1.03%</c:v>
                </c:pt>
              </c:strCache>
              <c:extLst xmlns:c15="http://schemas.microsoft.com/office/drawing/2012/chart"/>
            </c:strRef>
          </c:cat>
          <c:val>
            <c:numRef>
              <c:f>'TABLAS 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13D3-42E8-BCDD-9657D711FB03}"/>
            </c:ext>
          </c:extLst>
        </c:ser>
        <c:ser>
          <c:idx val="1"/>
          <c:order val="1"/>
          <c:tx>
            <c:strRef>
              <c:f>'TABLAS 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'TABLAS '!$AG$85:$AJ$86</c:f>
              <c:strCache>
                <c:ptCount val="4"/>
                <c:pt idx="0">
                  <c:v>Sin Riesgo
34.02%</c:v>
                </c:pt>
                <c:pt idx="1">
                  <c:v>Riesgo Moderado
51.55%</c:v>
                </c:pt>
                <c:pt idx="2">
                  <c:v>Riesgo Medio
13.40% </c:v>
                </c:pt>
                <c:pt idx="3">
                  <c:v>Riesgo Alto
1.03%</c:v>
                </c:pt>
              </c:strCache>
              <c:extLst xmlns:c15="http://schemas.microsoft.com/office/drawing/2012/chart"/>
            </c:strRef>
          </c:cat>
          <c:val>
            <c:numRef>
              <c:f>'TABLAS 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13D3-42E8-BCDD-9657D711FB03}"/>
            </c:ext>
          </c:extLst>
        </c:ser>
        <c:ser>
          <c:idx val="2"/>
          <c:order val="2"/>
          <c:tx>
            <c:strRef>
              <c:f>'TABLAS 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'TABLAS '!$AG$85:$AJ$86</c:f>
              <c:strCache>
                <c:ptCount val="4"/>
                <c:pt idx="0">
                  <c:v>Sin Riesgo
34.02%</c:v>
                </c:pt>
                <c:pt idx="1">
                  <c:v>Riesgo Moderado
51.55%</c:v>
                </c:pt>
                <c:pt idx="2">
                  <c:v>Riesgo Medio
13.40% </c:v>
                </c:pt>
                <c:pt idx="3">
                  <c:v>Riesgo Alto
1.03%</c:v>
                </c:pt>
              </c:strCache>
              <c:extLst xmlns:c15="http://schemas.microsoft.com/office/drawing/2012/chart"/>
            </c:strRef>
          </c:cat>
          <c:val>
            <c:numRef>
              <c:f>'TABLAS 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13D3-42E8-BCDD-9657D711FB03}"/>
            </c:ext>
          </c:extLst>
        </c:ser>
        <c:ser>
          <c:idx val="3"/>
          <c:order val="3"/>
          <c:tx>
            <c:strRef>
              <c:f>'TABLAS 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'TABLAS '!$AG$85:$AJ$86</c:f>
              <c:strCache>
                <c:ptCount val="4"/>
                <c:pt idx="0">
                  <c:v>Sin Riesgo
34.02%</c:v>
                </c:pt>
                <c:pt idx="1">
                  <c:v>Riesgo Moderado
51.55%</c:v>
                </c:pt>
                <c:pt idx="2">
                  <c:v>Riesgo Medio
13.40% </c:v>
                </c:pt>
                <c:pt idx="3">
                  <c:v>Riesgo Alto
1.03%</c:v>
                </c:pt>
              </c:strCache>
              <c:extLst xmlns:c15="http://schemas.microsoft.com/office/drawing/2012/chart"/>
            </c:strRef>
          </c:cat>
          <c:val>
            <c:numRef>
              <c:f>'TABLAS 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13D3-42E8-BCDD-9657D711FB03}"/>
            </c:ext>
          </c:extLst>
        </c:ser>
        <c:ser>
          <c:idx val="4"/>
          <c:order val="4"/>
          <c:tx>
            <c:strRef>
              <c:f>'TABLAS 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'TABLAS '!$AG$85:$AJ$86</c:f>
              <c:strCache>
                <c:ptCount val="4"/>
                <c:pt idx="0">
                  <c:v>Sin Riesgo
34.02%</c:v>
                </c:pt>
                <c:pt idx="1">
                  <c:v>Riesgo Moderado
51.55%</c:v>
                </c:pt>
                <c:pt idx="2">
                  <c:v>Riesgo Medio
13.40% </c:v>
                </c:pt>
                <c:pt idx="3">
                  <c:v>Riesgo Alto
1.03%</c:v>
                </c:pt>
              </c:strCache>
              <c:extLst xmlns:c15="http://schemas.microsoft.com/office/drawing/2012/chart"/>
            </c:strRef>
          </c:cat>
          <c:val>
            <c:numRef>
              <c:f>'TABLAS 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13D3-42E8-BCDD-9657D711FB03}"/>
            </c:ext>
          </c:extLst>
        </c:ser>
        <c:ser>
          <c:idx val="5"/>
          <c:order val="5"/>
          <c:tx>
            <c:strRef>
              <c:f>'TABLAS '!$AF$87</c:f>
              <c:strCache>
                <c:ptCount val="1"/>
                <c:pt idx="0">
                  <c:v>ENE-MAR 24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'!$AG$85:$AJ$86</c:f>
              <c:strCache>
                <c:ptCount val="4"/>
                <c:pt idx="0">
                  <c:v>Sin Riesgo
34.02%</c:v>
                </c:pt>
                <c:pt idx="1">
                  <c:v>Riesgo Moderado
51.55%</c:v>
                </c:pt>
                <c:pt idx="2">
                  <c:v>Riesgo Medio
13.40% </c:v>
                </c:pt>
                <c:pt idx="3">
                  <c:v>Riesgo Alto
1.03%</c:v>
                </c:pt>
              </c:strCache>
            </c:strRef>
          </c:cat>
          <c:val>
            <c:numRef>
              <c:f>'TABLAS '!$AG$87:$AJ$87</c:f>
              <c:numCache>
                <c:formatCode>0</c:formatCode>
                <c:ptCount val="4"/>
                <c:pt idx="0">
                  <c:v>99</c:v>
                </c:pt>
                <c:pt idx="1">
                  <c:v>150</c:v>
                </c:pt>
                <c:pt idx="2">
                  <c:v>39</c:v>
                </c:pt>
                <c:pt idx="3">
                  <c:v>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13D3-42E8-BCDD-9657D711F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8401960"/>
        <c:axId val="278408624"/>
        <c:extLst>
          <c:ext xmlns:c15="http://schemas.microsoft.com/office/drawing/2012/chart" uri="{02D57815-91ED-43cb-92C2-25804820EDAC}">
            <c15:filteredBarSeries>
              <c15:ser>
                <c:idx val="6"/>
                <c:order val="6"/>
                <c:tx>
                  <c:strRef>
                    <c:extLst>
                      <c:ext uri="{02D57815-91ED-43cb-92C2-25804820EDAC}">
                        <c15:formulaRef>
                          <c15:sqref>'TABLAS '!$AF$88</c15:sqref>
                        </c15:formulaRef>
                      </c:ext>
                    </c:extLst>
                    <c:strCache>
                      <c:ptCount val="1"/>
                      <c:pt idx="0">
                        <c:v>ABR-JUN 24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'TABLAS '!$AG$85:$AJ$86</c15:sqref>
                        </c15:formulaRef>
                      </c:ext>
                    </c:extLst>
                    <c:strCache>
                      <c:ptCount val="4"/>
                      <c:pt idx="0">
                        <c:v>Sin Riesgo
34.02%</c:v>
                      </c:pt>
                      <c:pt idx="1">
                        <c:v>Riesgo Moderado
51.55%</c:v>
                      </c:pt>
                      <c:pt idx="2">
                        <c:v>Riesgo Medio
13.40% </c:v>
                      </c:pt>
                      <c:pt idx="3">
                        <c:v>Riesgo Alto
1.03%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'TABLAS '!$AG$88:$AJ$88</c15:sqref>
                        </c15:formulaRef>
                      </c:ext>
                    </c:extLst>
                    <c:numCache>
                      <c:formatCode>0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3D3-42E8-BCDD-9657D711FB03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'!$AF$89</c15:sqref>
                        </c15:formulaRef>
                      </c:ext>
                    </c:extLst>
                    <c:strCache>
                      <c:ptCount val="1"/>
                      <c:pt idx="0">
                        <c:v>JUL-SEP 24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'!$AG$85:$AJ$86</c15:sqref>
                        </c15:formulaRef>
                      </c:ext>
                    </c:extLst>
                    <c:strCache>
                      <c:ptCount val="4"/>
                      <c:pt idx="0">
                        <c:v>Sin Riesgo
34.02%</c:v>
                      </c:pt>
                      <c:pt idx="1">
                        <c:v>Riesgo Moderado
51.55%</c:v>
                      </c:pt>
                      <c:pt idx="2">
                        <c:v>Riesgo Medio
13.40% </c:v>
                      </c:pt>
                      <c:pt idx="3">
                        <c:v>Riesgo Alto
1.03%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'!$AG$89:$AJ$89</c15:sqref>
                        </c15:formulaRef>
                      </c:ext>
                    </c:extLst>
                    <c:numCache>
                      <c:formatCode>0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13D3-42E8-BCDD-9657D711FB03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'!$AF$90</c15:sqref>
                        </c15:formulaRef>
                      </c:ext>
                    </c:extLst>
                    <c:strCache>
                      <c:ptCount val="1"/>
                      <c:pt idx="0">
                        <c:v>OCT-DIC 24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'!$AG$85:$AJ$86</c15:sqref>
                        </c15:formulaRef>
                      </c:ext>
                    </c:extLst>
                    <c:strCache>
                      <c:ptCount val="4"/>
                      <c:pt idx="0">
                        <c:v>Sin Riesgo
34.02%</c:v>
                      </c:pt>
                      <c:pt idx="1">
                        <c:v>Riesgo Moderado
51.55%</c:v>
                      </c:pt>
                      <c:pt idx="2">
                        <c:v>Riesgo Medio
13.40% </c:v>
                      </c:pt>
                      <c:pt idx="3">
                        <c:v>Riesgo Alto
1.03%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'!$AG$90:$AJ$90</c15:sqref>
                        </c15:formulaRef>
                      </c:ext>
                    </c:extLst>
                    <c:numCache>
                      <c:formatCode>0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3EF6-49AE-BD51-A9A28181DA03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'!$AF$91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'!$AG$85:$AJ$86</c15:sqref>
                        </c15:formulaRef>
                      </c:ext>
                    </c:extLst>
                    <c:strCache>
                      <c:ptCount val="4"/>
                      <c:pt idx="0">
                        <c:v>Sin Riesgo
34.02%</c:v>
                      </c:pt>
                      <c:pt idx="1">
                        <c:v>Riesgo Moderado
51.55%</c:v>
                      </c:pt>
                      <c:pt idx="2">
                        <c:v>Riesgo Medio
13.40% </c:v>
                      </c:pt>
                      <c:pt idx="3">
                        <c:v>Riesgo Alto
1.03%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'!$AG$91:$AJ$91</c15:sqref>
                        </c15:formulaRef>
                      </c:ext>
                    </c:extLst>
                    <c:numCache>
                      <c:formatCode>0.00</c:formatCode>
                      <c:ptCount val="4"/>
                      <c:pt idx="0">
                        <c:v>34.020618556701031</c:v>
                      </c:pt>
                      <c:pt idx="1">
                        <c:v>51.546391752577321</c:v>
                      </c:pt>
                      <c:pt idx="2">
                        <c:v>13.402061855670103</c:v>
                      </c:pt>
                      <c:pt idx="3">
                        <c:v>1.0309278350515463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3EF6-49AE-BD51-A9A28181DA03}"/>
                  </c:ext>
                </c:extLst>
              </c15:ser>
            </c15:filteredBarSeries>
          </c:ext>
        </c:extLst>
      </c:barChart>
      <c:catAx>
        <c:axId val="278401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8408624"/>
        <c:crosses val="autoZero"/>
        <c:auto val="1"/>
        <c:lblAlgn val="ctr"/>
        <c:lblOffset val="100"/>
        <c:noMultiLvlLbl val="0"/>
      </c:catAx>
      <c:valAx>
        <c:axId val="278408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8401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MOTIVOS MÁS FRECUENTES DE ASESORÍA JURÍDICA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('TABLAS '!$AS$86:$AT$86,'TABLAS '!$AV$86,'TABLAS '!$AX$86:$AZ$86,'TABLAS '!$BE$86)</c:f>
              <c:strCache>
                <c:ptCount val="7"/>
                <c:pt idx="0">
                  <c:v>Violencia Familiar 
16.77%</c:v>
                </c:pt>
                <c:pt idx="1">
                  <c:v>Pensión Alimenticia
23.22%</c:v>
                </c:pt>
                <c:pt idx="2">
                  <c:v>Divorcio
13.33%</c:v>
                </c:pt>
                <c:pt idx="3">
                  <c:v>Medidas Cautelares
2.36%</c:v>
                </c:pt>
                <c:pt idx="4">
                  <c:v>Sucesorio Intestamentario
2.79%</c:v>
                </c:pt>
                <c:pt idx="5">
                  <c:v>Acoso Sexual/
Hostigamiento 
1.72%</c:v>
                </c:pt>
                <c:pt idx="6">
                  <c:v>Otro
17.41%</c:v>
                </c:pt>
              </c:strCache>
              <c:extLst/>
            </c:strRef>
          </c:cat>
          <c:val>
            <c:numRef>
              <c:f>'TABLAS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36B2-4A9B-9E3E-F9D1538721D1}"/>
            </c:ext>
          </c:extLst>
        </c:ser>
        <c:ser>
          <c:idx val="1"/>
          <c:order val="1"/>
          <c:tx>
            <c:strRef>
              <c:f>'TABLAS 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('TABLAS '!$AS$86:$AT$86,'TABLAS '!$AV$86,'TABLAS '!$AX$86:$AZ$86,'TABLAS '!$BE$86)</c:f>
              <c:strCache>
                <c:ptCount val="7"/>
                <c:pt idx="0">
                  <c:v>Violencia Familiar 
16.77%</c:v>
                </c:pt>
                <c:pt idx="1">
                  <c:v>Pensión Alimenticia
23.22%</c:v>
                </c:pt>
                <c:pt idx="2">
                  <c:v>Divorcio
13.33%</c:v>
                </c:pt>
                <c:pt idx="3">
                  <c:v>Medidas Cautelares
2.36%</c:v>
                </c:pt>
                <c:pt idx="4">
                  <c:v>Sucesorio Intestamentario
2.79%</c:v>
                </c:pt>
                <c:pt idx="5">
                  <c:v>Acoso Sexual/
Hostigamiento 
1.72%</c:v>
                </c:pt>
                <c:pt idx="6">
                  <c:v>Otro
17.41%</c:v>
                </c:pt>
              </c:strCache>
              <c:extLst/>
            </c:strRef>
          </c:cat>
          <c:val>
            <c:numRef>
              <c:f>'TABLAS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36B2-4A9B-9E3E-F9D1538721D1}"/>
            </c:ext>
          </c:extLst>
        </c:ser>
        <c:ser>
          <c:idx val="2"/>
          <c:order val="2"/>
          <c:tx>
            <c:strRef>
              <c:f>'TABLAS 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('TABLAS '!$AS$86:$AT$86,'TABLAS '!$AV$86,'TABLAS '!$AX$86:$AZ$86,'TABLAS '!$BE$86)</c:f>
              <c:strCache>
                <c:ptCount val="7"/>
                <c:pt idx="0">
                  <c:v>Violencia Familiar 
16.77%</c:v>
                </c:pt>
                <c:pt idx="1">
                  <c:v>Pensión Alimenticia
23.22%</c:v>
                </c:pt>
                <c:pt idx="2">
                  <c:v>Divorcio
13.33%</c:v>
                </c:pt>
                <c:pt idx="3">
                  <c:v>Medidas Cautelares
2.36%</c:v>
                </c:pt>
                <c:pt idx="4">
                  <c:v>Sucesorio Intestamentario
2.79%</c:v>
                </c:pt>
                <c:pt idx="5">
                  <c:v>Acoso Sexual/
Hostigamiento 
1.72%</c:v>
                </c:pt>
                <c:pt idx="6">
                  <c:v>Otro
17.41%</c:v>
                </c:pt>
              </c:strCache>
              <c:extLst/>
            </c:strRef>
          </c:cat>
          <c:val>
            <c:numRef>
              <c:f>'TABLAS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36B2-4A9B-9E3E-F9D1538721D1}"/>
            </c:ext>
          </c:extLst>
        </c:ser>
        <c:ser>
          <c:idx val="3"/>
          <c:order val="3"/>
          <c:tx>
            <c:strRef>
              <c:f>'TABLAS 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('TABLAS '!$AS$86:$AT$86,'TABLAS '!$AV$86,'TABLAS '!$AX$86:$AZ$86,'TABLAS '!$BE$86)</c:f>
              <c:strCache>
                <c:ptCount val="7"/>
                <c:pt idx="0">
                  <c:v>Violencia Familiar 
16.77%</c:v>
                </c:pt>
                <c:pt idx="1">
                  <c:v>Pensión Alimenticia
23.22%</c:v>
                </c:pt>
                <c:pt idx="2">
                  <c:v>Divorcio
13.33%</c:v>
                </c:pt>
                <c:pt idx="3">
                  <c:v>Medidas Cautelares
2.36%</c:v>
                </c:pt>
                <c:pt idx="4">
                  <c:v>Sucesorio Intestamentario
2.79%</c:v>
                </c:pt>
                <c:pt idx="5">
                  <c:v>Acoso Sexual/
Hostigamiento 
1.72%</c:v>
                </c:pt>
                <c:pt idx="6">
                  <c:v>Otro
17.41%</c:v>
                </c:pt>
              </c:strCache>
              <c:extLst/>
            </c:strRef>
          </c:cat>
          <c:val>
            <c:numRef>
              <c:f>'TABLAS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36B2-4A9B-9E3E-F9D1538721D1}"/>
            </c:ext>
          </c:extLst>
        </c:ser>
        <c:ser>
          <c:idx val="4"/>
          <c:order val="4"/>
          <c:tx>
            <c:strRef>
              <c:f>'TABLAS 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('TABLAS '!$AS$86:$AT$86,'TABLAS '!$AV$86,'TABLAS '!$AX$86:$AZ$86,'TABLAS '!$BE$86)</c:f>
              <c:strCache>
                <c:ptCount val="7"/>
                <c:pt idx="0">
                  <c:v>Violencia Familiar 
16.77%</c:v>
                </c:pt>
                <c:pt idx="1">
                  <c:v>Pensión Alimenticia
23.22%</c:v>
                </c:pt>
                <c:pt idx="2">
                  <c:v>Divorcio
13.33%</c:v>
                </c:pt>
                <c:pt idx="3">
                  <c:v>Medidas Cautelares
2.36%</c:v>
                </c:pt>
                <c:pt idx="4">
                  <c:v>Sucesorio Intestamentario
2.79%</c:v>
                </c:pt>
                <c:pt idx="5">
                  <c:v>Acoso Sexual/
Hostigamiento 
1.72%</c:v>
                </c:pt>
                <c:pt idx="6">
                  <c:v>Otro
17.41%</c:v>
                </c:pt>
              </c:strCache>
              <c:extLst/>
            </c:strRef>
          </c:cat>
          <c:val>
            <c:numRef>
              <c:f>'TABLAS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36B2-4A9B-9E3E-F9D1538721D1}"/>
            </c:ext>
          </c:extLst>
        </c:ser>
        <c:ser>
          <c:idx val="5"/>
          <c:order val="5"/>
          <c:tx>
            <c:strRef>
              <c:f>'TABLAS '!$AR$87</c:f>
              <c:strCache>
                <c:ptCount val="1"/>
                <c:pt idx="0">
                  <c:v>ENE-MAR 24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('TABLAS '!$AS$86:$AT$86,'TABLAS '!$AV$86,'TABLAS '!$AX$86:$AZ$86,'TABLAS '!$BE$86)</c:f>
              <c:strCache>
                <c:ptCount val="7"/>
                <c:pt idx="0">
                  <c:v>Violencia Familiar 
16.77%</c:v>
                </c:pt>
                <c:pt idx="1">
                  <c:v>Pensión Alimenticia
23.22%</c:v>
                </c:pt>
                <c:pt idx="2">
                  <c:v>Divorcio
13.33%</c:v>
                </c:pt>
                <c:pt idx="3">
                  <c:v>Medidas Cautelares
2.36%</c:v>
                </c:pt>
                <c:pt idx="4">
                  <c:v>Sucesorio Intestamentario
2.79%</c:v>
                </c:pt>
                <c:pt idx="5">
                  <c:v>Acoso Sexual/
Hostigamiento 
1.72%</c:v>
                </c:pt>
                <c:pt idx="6">
                  <c:v>Otro
17.41%</c:v>
                </c:pt>
              </c:strCache>
              <c:extLst/>
            </c:strRef>
          </c:cat>
          <c:val>
            <c:numRef>
              <c:f>('TABLAS '!$AS$87:$AT$87,'TABLAS '!$AV$87,'TABLAS '!$AX$87:$AZ$87,'TABLAS '!$BE$87)</c:f>
              <c:numCache>
                <c:formatCode>General</c:formatCode>
                <c:ptCount val="7"/>
                <c:pt idx="0">
                  <c:v>78</c:v>
                </c:pt>
                <c:pt idx="1">
                  <c:v>108</c:v>
                </c:pt>
                <c:pt idx="2">
                  <c:v>62</c:v>
                </c:pt>
                <c:pt idx="3">
                  <c:v>11</c:v>
                </c:pt>
                <c:pt idx="4">
                  <c:v>13</c:v>
                </c:pt>
                <c:pt idx="5">
                  <c:v>8</c:v>
                </c:pt>
                <c:pt idx="6">
                  <c:v>81</c:v>
                </c:pt>
              </c:numCache>
              <c:extLst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36B2-4A9B-9E3E-F9D153872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78404704"/>
        <c:axId val="278408232"/>
        <c:extLst>
          <c:ext xmlns:c15="http://schemas.microsoft.com/office/drawing/2012/chart" uri="{02D57815-91ED-43cb-92C2-25804820EDAC}">
            <c15:filteredBarSeries>
              <c15:ser>
                <c:idx val="6"/>
                <c:order val="6"/>
                <c:tx>
                  <c:strRef>
                    <c:extLst>
                      <c:ext uri="{02D57815-91ED-43cb-92C2-25804820EDAC}">
                        <c15:formulaRef>
                          <c15:sqref>'TABLAS '!$AR$88</c15:sqref>
                        </c15:formulaRef>
                      </c:ext>
                    </c:extLst>
                    <c:strCache>
                      <c:ptCount val="1"/>
                      <c:pt idx="0">
                        <c:v>ABR-JUN 24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('TABLAS '!$AS$86:$AT$86,'TABLAS '!$AV$86,'TABLAS '!$AX$86:$AZ$86,'TABLAS '!$BE$86)</c15:sqref>
                        </c15:formulaRef>
                      </c:ext>
                    </c:extLst>
                    <c:strCache>
                      <c:ptCount val="7"/>
                      <c:pt idx="0">
                        <c:v>Violencia Familiar 
16.77%</c:v>
                      </c:pt>
                      <c:pt idx="1">
                        <c:v>Pensión Alimenticia
23.22%</c:v>
                      </c:pt>
                      <c:pt idx="2">
                        <c:v>Divorcio
13.33%</c:v>
                      </c:pt>
                      <c:pt idx="3">
                        <c:v>Medidas Cautelares
2.36%</c:v>
                      </c:pt>
                      <c:pt idx="4">
                        <c:v>Sucesorio Intestamentario
2.79%</c:v>
                      </c:pt>
                      <c:pt idx="5">
                        <c:v>Acoso Sexual/
Hostigamiento 
1.72%</c:v>
                      </c:pt>
                      <c:pt idx="6">
                        <c:v>Otro
17.41%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('TABLAS '!$AS$88:$AT$88,'TABLAS '!$AV$88,'TABLAS '!$AX$88:$AZ$88,'TABLAS '!$BE$88)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36B2-4A9B-9E3E-F9D1538721D1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'!$AR$89</c15:sqref>
                        </c15:formulaRef>
                      </c:ext>
                    </c:extLst>
                    <c:strCache>
                      <c:ptCount val="1"/>
                      <c:pt idx="0">
                        <c:v>JUL-SEP 24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 w="28575">
                    <a:solidFill>
                      <a:schemeClr val="bg2"/>
                    </a:solidFill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'!$AS$86:$AT$86,'TABLAS '!$AV$86,'TABLAS '!$AX$86:$AZ$86,'TABLAS '!$BE$86)</c15:sqref>
                        </c15:formulaRef>
                      </c:ext>
                    </c:extLst>
                    <c:strCache>
                      <c:ptCount val="7"/>
                      <c:pt idx="0">
                        <c:v>Violencia Familiar 
16.77%</c:v>
                      </c:pt>
                      <c:pt idx="1">
                        <c:v>Pensión Alimenticia
23.22%</c:v>
                      </c:pt>
                      <c:pt idx="2">
                        <c:v>Divorcio
13.33%</c:v>
                      </c:pt>
                      <c:pt idx="3">
                        <c:v>Medidas Cautelares
2.36%</c:v>
                      </c:pt>
                      <c:pt idx="4">
                        <c:v>Sucesorio Intestamentario
2.79%</c:v>
                      </c:pt>
                      <c:pt idx="5">
                        <c:v>Acoso Sexual/
Hostigamiento 
1.72%</c:v>
                      </c:pt>
                      <c:pt idx="6">
                        <c:v>Otro
17.41%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'!$AS$89:$AT$89,'TABLAS '!$AV$89,'TABLAS '!$AX$89:$AZ$89,'TABLAS '!$BE$89)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36B2-4A9B-9E3E-F9D1538721D1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'!$AR$90</c15:sqref>
                        </c15:formulaRef>
                      </c:ext>
                    </c:extLst>
                    <c:strCache>
                      <c:ptCount val="1"/>
                      <c:pt idx="0">
                        <c:v>OCT-DIC 24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'!$AS$86:$AT$86,'TABLAS '!$AV$86,'TABLAS '!$AX$86:$AZ$86,'TABLAS '!$BE$86)</c15:sqref>
                        </c15:formulaRef>
                      </c:ext>
                    </c:extLst>
                    <c:strCache>
                      <c:ptCount val="7"/>
                      <c:pt idx="0">
                        <c:v>Violencia Familiar 
16.77%</c:v>
                      </c:pt>
                      <c:pt idx="1">
                        <c:v>Pensión Alimenticia
23.22%</c:v>
                      </c:pt>
                      <c:pt idx="2">
                        <c:v>Divorcio
13.33%</c:v>
                      </c:pt>
                      <c:pt idx="3">
                        <c:v>Medidas Cautelares
2.36%</c:v>
                      </c:pt>
                      <c:pt idx="4">
                        <c:v>Sucesorio Intestamentario
2.79%</c:v>
                      </c:pt>
                      <c:pt idx="5">
                        <c:v>Acoso Sexual/
Hostigamiento 
1.72%</c:v>
                      </c:pt>
                      <c:pt idx="6">
                        <c:v>Otro
17.41%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'!$AS$90:$AT$90,'TABLAS '!$AV$90,'TABLAS '!$AX$90:$AZ$90,'TABLAS '!$BE$90)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6AD0-4D24-AC4D-902A69A049BE}"/>
                  </c:ext>
                </c:extLst>
              </c15:ser>
            </c15:filteredBarSeries>
          </c:ext>
        </c:extLst>
      </c:barChart>
      <c:catAx>
        <c:axId val="27840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8408232"/>
        <c:crosses val="autoZero"/>
        <c:auto val="1"/>
        <c:lblAlgn val="ctr"/>
        <c:lblOffset val="100"/>
        <c:noMultiLvlLbl val="0"/>
      </c:catAx>
      <c:valAx>
        <c:axId val="278408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8404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CANALIZACIÓNES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'!$AF$102</c:f>
              <c:strCache>
                <c:ptCount val="1"/>
                <c:pt idx="0">
                  <c:v>ENE-MAR 24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('TABLAS '!$AG$101:$AJ$101,'TABLAS '!$AL$101)</c:f>
              <c:strCache>
                <c:ptCount val="5"/>
                <c:pt idx="0">
                  <c:v>DIF Municipal
5.84%</c:v>
                </c:pt>
                <c:pt idx="1">
                  <c:v>Colegio de Abogados
6.53%</c:v>
                </c:pt>
                <c:pt idx="2">
                  <c:v>Fiscalia General del Estado de Qro.
4.81% </c:v>
                </c:pt>
                <c:pt idx="3">
                  <c:v>Bufette Juridico Gratuito
14.78%</c:v>
                </c:pt>
                <c:pt idx="4">
                  <c:v>Otro
9.97%</c:v>
                </c:pt>
              </c:strCache>
              <c:extLst/>
            </c:strRef>
          </c:cat>
          <c:val>
            <c:numRef>
              <c:f>('TABLAS '!$AG$102:$AJ$102,'TABLAS '!$AL$102)</c:f>
              <c:numCache>
                <c:formatCode>General</c:formatCode>
                <c:ptCount val="5"/>
                <c:pt idx="0">
                  <c:v>17</c:v>
                </c:pt>
                <c:pt idx="1">
                  <c:v>19</c:v>
                </c:pt>
                <c:pt idx="2">
                  <c:v>14</c:v>
                </c:pt>
                <c:pt idx="3">
                  <c:v>43</c:v>
                </c:pt>
                <c:pt idx="4">
                  <c:v>29</c:v>
                </c:pt>
              </c:numCache>
              <c:extLst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4F80-4717-A070-03EC9B09C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8401176"/>
        <c:axId val="27840352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'TABLAS '!$AF$103</c15:sqref>
                        </c15:formulaRef>
                      </c:ext>
                    </c:extLst>
                    <c:strCache>
                      <c:ptCount val="1"/>
                      <c:pt idx="0">
                        <c:v>ABR-JUN 24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('TABLAS '!$AG$101:$AJ$101,'TABLAS '!$AL$101)</c15:sqref>
                        </c15:formulaRef>
                      </c:ext>
                    </c:extLst>
                    <c:strCache>
                      <c:ptCount val="5"/>
                      <c:pt idx="0">
                        <c:v>DIF Municipal
5.84%</c:v>
                      </c:pt>
                      <c:pt idx="1">
                        <c:v>Colegio de Abogados
6.53%</c:v>
                      </c:pt>
                      <c:pt idx="2">
                        <c:v>Fiscalia General del Estado de Qro.
4.81% </c:v>
                      </c:pt>
                      <c:pt idx="3">
                        <c:v>Bufette Juridico Gratuito
14.78%</c:v>
                      </c:pt>
                      <c:pt idx="4">
                        <c:v>Otro
9.97%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('TABLAS '!$AG$103:$AJ$103,'TABLAS '!$AL$103)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4F80-4717-A070-03EC9B09CC8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'!$AF$104</c15:sqref>
                        </c15:formulaRef>
                      </c:ext>
                    </c:extLst>
                    <c:strCache>
                      <c:ptCount val="1"/>
                      <c:pt idx="0">
                        <c:v>JUL-SEP 24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Pt>
                  <c:idx val="1"/>
                  <c:invertIfNegative val="0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28575">
                      <a:solidFill>
                        <a:schemeClr val="accent6">
                          <a:lumMod val="50000"/>
                        </a:schemeClr>
                      </a:solidFill>
                      <a:prstDash val="sysDash"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79F0-4A19-83AE-C38BADD0E9F2}"/>
                    </c:ext>
                  </c:extLst>
                </c:dPt>
                <c:dPt>
                  <c:idx val="2"/>
                  <c:invertIfNegative val="0"/>
                  <c:bubble3D val="0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28575">
                      <a:solidFill>
                        <a:schemeClr val="accent2">
                          <a:lumMod val="50000"/>
                        </a:schemeClr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79F0-4A19-83AE-C38BADD0E9F2}"/>
                    </c:ext>
                  </c:extLst>
                </c:dPt>
                <c:dPt>
                  <c:idx val="3"/>
                  <c:invertIfNegative val="0"/>
                  <c:bubble3D val="0"/>
                  <c:spPr>
                    <a:solidFill>
                      <a:schemeClr val="accent4">
                        <a:lumMod val="60000"/>
                        <a:lumOff val="40000"/>
                      </a:schemeClr>
                    </a:solidFill>
                    <a:ln w="28575">
                      <a:solidFill>
                        <a:schemeClr val="accent4">
                          <a:lumMod val="50000"/>
                        </a:schemeClr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79F0-4A19-83AE-C38BADD0E9F2}"/>
                    </c:ext>
                  </c:extLst>
                </c:dPt>
                <c:dPt>
                  <c:idx val="4"/>
                  <c:invertIfNegative val="0"/>
                  <c:bubble3D val="0"/>
                  <c:spPr>
                    <a:solidFill>
                      <a:srgbClr val="FFCCFF"/>
                    </a:solidFill>
                    <a:ln w="28575">
                      <a:solidFill>
                        <a:srgbClr val="7030A0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79F0-4A19-83AE-C38BADD0E9F2}"/>
                    </c:ext>
                  </c:extLst>
                </c:dPt>
                <c:dLbls>
                  <c:dLbl>
                    <c:idx val="0"/>
                    <c:spPr>
                      <a:solidFill>
                        <a:schemeClr val="accent1"/>
                      </a:solidFill>
                      <a:ln>
                        <a:solidFill>
                          <a:schemeClr val="bg2"/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400" b="1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8-79F0-4A19-83AE-C38BADD0E9F2}"/>
                      </c:ext>
                    </c:extLst>
                  </c:dLbl>
                  <c:dLbl>
                    <c:idx val="1"/>
                    <c:spPr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  <a:ln>
                        <a:solidFill>
                          <a:schemeClr val="accent6">
                            <a:lumMod val="50000"/>
                          </a:schemeClr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400" b="1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1-79F0-4A19-83AE-C38BADD0E9F2}"/>
                      </c:ext>
                    </c:extLst>
                  </c:dLbl>
                  <c:dLbl>
                    <c:idx val="2"/>
                    <c:spPr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  <a:ln>
                        <a:solidFill>
                          <a:schemeClr val="accent2">
                            <a:lumMod val="50000"/>
                          </a:schemeClr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400" b="1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3-79F0-4A19-83AE-C38BADD0E9F2}"/>
                      </c:ext>
                    </c:extLst>
                  </c:dLbl>
                  <c:dLbl>
                    <c:idx val="3"/>
                    <c:spPr>
                      <a:solidFill>
                        <a:schemeClr val="accent4">
                          <a:lumMod val="60000"/>
                          <a:lumOff val="40000"/>
                        </a:schemeClr>
                      </a:solidFill>
                      <a:ln>
                        <a:solidFill>
                          <a:schemeClr val="accent4">
                            <a:lumMod val="50000"/>
                          </a:schemeClr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400" b="1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5-79F0-4A19-83AE-C38BADD0E9F2}"/>
                      </c:ext>
                    </c:extLst>
                  </c:dLbl>
                  <c:dLbl>
                    <c:idx val="4"/>
                    <c:spPr>
                      <a:solidFill>
                        <a:srgbClr val="FFCCFF"/>
                      </a:solidFill>
                      <a:ln>
                        <a:solidFill>
                          <a:srgbClr val="7030A0"/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400" b="1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7-79F0-4A19-83AE-C38BADD0E9F2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'!$AG$101:$AJ$101,'TABLAS '!$AL$101)</c15:sqref>
                        </c15:formulaRef>
                      </c:ext>
                    </c:extLst>
                    <c:strCache>
                      <c:ptCount val="5"/>
                      <c:pt idx="0">
                        <c:v>DIF Municipal
5.84%</c:v>
                      </c:pt>
                      <c:pt idx="1">
                        <c:v>Colegio de Abogados
6.53%</c:v>
                      </c:pt>
                      <c:pt idx="2">
                        <c:v>Fiscalia General del Estado de Qro.
4.81% </c:v>
                      </c:pt>
                      <c:pt idx="3">
                        <c:v>Bufette Juridico Gratuito
14.78%</c:v>
                      </c:pt>
                      <c:pt idx="4">
                        <c:v>Otro
9.97%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'!$AG$104:$AJ$104,'TABLAS '!$AL$104)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F80-4717-A070-03EC9B09CC8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'!$AF$105</c15:sqref>
                        </c15:formulaRef>
                      </c:ext>
                    </c:extLst>
                    <c:strCache>
                      <c:ptCount val="1"/>
                      <c:pt idx="0">
                        <c:v>OCT-DIC 24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'!$AG$101:$AJ$101,'TABLAS '!$AL$101)</c15:sqref>
                        </c15:formulaRef>
                      </c:ext>
                    </c:extLst>
                    <c:strCache>
                      <c:ptCount val="5"/>
                      <c:pt idx="0">
                        <c:v>DIF Municipal
5.84%</c:v>
                      </c:pt>
                      <c:pt idx="1">
                        <c:v>Colegio de Abogados
6.53%</c:v>
                      </c:pt>
                      <c:pt idx="2">
                        <c:v>Fiscalia General del Estado de Qro.
4.81% </c:v>
                      </c:pt>
                      <c:pt idx="3">
                        <c:v>Bufette Juridico Gratuito
14.78%</c:v>
                      </c:pt>
                      <c:pt idx="4">
                        <c:v>Otro
9.97%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'!$AG$105:$AJ$105,'TABLAS '!$AL$105)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F80-4717-A070-03EC9B09CC8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'!$AF$106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'!$AG$101:$AJ$101,'TABLAS '!$AL$101)</c15:sqref>
                        </c15:formulaRef>
                      </c:ext>
                    </c:extLst>
                    <c:strCache>
                      <c:ptCount val="5"/>
                      <c:pt idx="0">
                        <c:v>DIF Municipal
5.84%</c:v>
                      </c:pt>
                      <c:pt idx="1">
                        <c:v>Colegio de Abogados
6.53%</c:v>
                      </c:pt>
                      <c:pt idx="2">
                        <c:v>Fiscalia General del Estado de Qro.
4.81% </c:v>
                      </c:pt>
                      <c:pt idx="3">
                        <c:v>Bufette Juridico Gratuito
14.78%</c:v>
                      </c:pt>
                      <c:pt idx="4">
                        <c:v>Otro
9.97%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'!$AG$106:$AJ$106,'TABLAS '!$AL$106)</c15:sqref>
                        </c15:formulaRef>
                      </c:ext>
                    </c:extLst>
                    <c:numCache>
                      <c:formatCode>0.00</c:formatCode>
                      <c:ptCount val="5"/>
                      <c:pt idx="0">
                        <c:v>5.8419243986254292</c:v>
                      </c:pt>
                      <c:pt idx="1">
                        <c:v>6.529209621993127</c:v>
                      </c:pt>
                      <c:pt idx="2">
                        <c:v>4.8109965635738829</c:v>
                      </c:pt>
                      <c:pt idx="3">
                        <c:v>14.776632302405499</c:v>
                      </c:pt>
                      <c:pt idx="4">
                        <c:v>9.9656357388316152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F80-4717-A070-03EC9B09CC8F}"/>
                  </c:ext>
                </c:extLst>
              </c15:ser>
            </c15:filteredBarSeries>
          </c:ext>
        </c:extLst>
      </c:barChart>
      <c:catAx>
        <c:axId val="27840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8403528"/>
        <c:crosses val="autoZero"/>
        <c:auto val="1"/>
        <c:lblAlgn val="ctr"/>
        <c:lblOffset val="100"/>
        <c:noMultiLvlLbl val="0"/>
      </c:catAx>
      <c:valAx>
        <c:axId val="278403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8401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SEGURIDAD SOCIAL EN MUJERES ATENDIDAS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'!$AR$102</c:f>
              <c:strCache>
                <c:ptCount val="1"/>
                <c:pt idx="0">
                  <c:v>ENE-MAR 24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'!$AS$100:$AX$101</c:f>
              <c:strCache>
                <c:ptCount val="6"/>
                <c:pt idx="0">
                  <c:v>IMSS
41.1%</c:v>
                </c:pt>
                <c:pt idx="1">
                  <c:v>INSABI
7.2%</c:v>
                </c:pt>
                <c:pt idx="2">
                  <c:v>ISSSTE
1.1%</c:v>
                </c:pt>
                <c:pt idx="3">
                  <c:v>Seguro de Gastos Medicos Mayores
0.55%</c:v>
                </c:pt>
                <c:pt idx="4">
                  <c:v>Desconoce
0.55%</c:v>
                </c:pt>
                <c:pt idx="5">
                  <c:v>Ninguno
49.44%</c:v>
                </c:pt>
              </c:strCache>
            </c:strRef>
          </c:cat>
          <c:val>
            <c:numRef>
              <c:f>'TABLAS '!$AS$102:$AX$102</c:f>
              <c:numCache>
                <c:formatCode>General</c:formatCode>
                <c:ptCount val="6"/>
                <c:pt idx="0">
                  <c:v>128</c:v>
                </c:pt>
                <c:pt idx="1">
                  <c:v>24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123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3255-43F6-B04E-A9491CCCF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8402744"/>
        <c:axId val="27840705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'TABLAS '!$AR$103</c15:sqref>
                        </c15:formulaRef>
                      </c:ext>
                    </c:extLst>
                    <c:strCache>
                      <c:ptCount val="1"/>
                      <c:pt idx="0">
                        <c:v>ABR-JUN 24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'TABLAS '!$AS$100:$AX$101</c15:sqref>
                        </c15:formulaRef>
                      </c:ext>
                    </c:extLst>
                    <c:strCache>
                      <c:ptCount val="6"/>
                      <c:pt idx="0">
                        <c:v>IMSS
41.1%</c:v>
                      </c:pt>
                      <c:pt idx="1">
                        <c:v>INSABI
7.2%</c:v>
                      </c:pt>
                      <c:pt idx="2">
                        <c:v>ISSSTE
1.1%</c:v>
                      </c:pt>
                      <c:pt idx="3">
                        <c:v>Seguro de Gastos Medicos Mayores
0.55%</c:v>
                      </c:pt>
                      <c:pt idx="4">
                        <c:v>Desconoce
0.55%</c:v>
                      </c:pt>
                      <c:pt idx="5">
                        <c:v>Ninguno
49.44%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'TABLAS '!$AS$103:$AX$103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255-43F6-B04E-A9491CCCFCB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'!$AR$104</c15:sqref>
                        </c15:formulaRef>
                      </c:ext>
                    </c:extLst>
                    <c:strCache>
                      <c:ptCount val="1"/>
                      <c:pt idx="0">
                        <c:v>JUL-SEP 24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chemeClr val="accent1"/>
                    </a:solidFill>
                    <a:ln w="28575">
                      <a:solidFill>
                        <a:schemeClr val="bg2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9CB8-4362-AE71-9F05A3E3FB51}"/>
                    </c:ext>
                  </c:extLst>
                </c:dPt>
                <c:dPt>
                  <c:idx val="1"/>
                  <c:invertIfNegative val="0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>
                      <a:solidFill>
                        <a:schemeClr val="accent6">
                          <a:lumMod val="50000"/>
                        </a:schemeClr>
                      </a:solidFill>
                      <a:prstDash val="sysDash"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9CB8-4362-AE71-9F05A3E3FB51}"/>
                    </c:ext>
                  </c:extLst>
                </c:dPt>
                <c:dPt>
                  <c:idx val="2"/>
                  <c:invertIfNegative val="0"/>
                  <c:bubble3D val="0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>
                      <a:solidFill>
                        <a:schemeClr val="accent2">
                          <a:lumMod val="50000"/>
                        </a:schemeClr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9CB8-4362-AE71-9F05A3E3FB51}"/>
                    </c:ext>
                  </c:extLst>
                </c:dPt>
                <c:dPt>
                  <c:idx val="3"/>
                  <c:invertIfNegative val="0"/>
                  <c:bubble3D val="0"/>
                  <c:spPr>
                    <a:solidFill>
                      <a:srgbClr val="00B0F0"/>
                    </a:solidFill>
                    <a:ln w="28575">
                      <a:solidFill>
                        <a:srgbClr val="00B0F0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9CB8-4362-AE71-9F05A3E3FB51}"/>
                    </c:ext>
                  </c:extLst>
                </c:dPt>
                <c:dPt>
                  <c:idx val="4"/>
                  <c:invertIfNegative val="0"/>
                  <c:bubble3D val="0"/>
                  <c:spPr>
                    <a:solidFill>
                      <a:srgbClr val="FFFF00"/>
                    </a:solidFill>
                    <a:ln w="28575">
                      <a:solidFill>
                        <a:schemeClr val="accent4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9CB8-4362-AE71-9F05A3E3FB51}"/>
                    </c:ext>
                  </c:extLst>
                </c:dPt>
                <c:dPt>
                  <c:idx val="5"/>
                  <c:invertIfNegative val="0"/>
                  <c:bubble3D val="0"/>
                  <c:spPr>
                    <a:solidFill>
                      <a:srgbClr val="FFCCFF"/>
                    </a:solidFill>
                    <a:ln>
                      <a:solidFill>
                        <a:srgbClr val="6600FF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9CB8-4362-AE71-9F05A3E3FB51}"/>
                    </c:ext>
                  </c:extLst>
                </c:dPt>
                <c:dLbls>
                  <c:dLbl>
                    <c:idx val="0"/>
                    <c:spPr>
                      <a:solidFill>
                        <a:schemeClr val="accent1"/>
                      </a:solidFill>
                      <a:ln>
                        <a:solidFill>
                          <a:schemeClr val="bg2"/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200" b="1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1-9CB8-4362-AE71-9F05A3E3FB51}"/>
                      </c:ext>
                    </c:extLst>
                  </c:dLbl>
                  <c:dLbl>
                    <c:idx val="1"/>
                    <c:spPr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  <a:ln>
                        <a:solidFill>
                          <a:schemeClr val="accent6">
                            <a:lumMod val="50000"/>
                          </a:schemeClr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200" b="1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3-9CB8-4362-AE71-9F05A3E3FB51}"/>
                      </c:ext>
                    </c:extLst>
                  </c:dLbl>
                  <c:dLbl>
                    <c:idx val="2"/>
                    <c:spPr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  <a:ln>
                        <a:solidFill>
                          <a:schemeClr val="accent2">
                            <a:lumMod val="50000"/>
                          </a:schemeClr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200" b="1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5-9CB8-4362-AE71-9F05A3E3FB51}"/>
                      </c:ext>
                    </c:extLst>
                  </c:dLbl>
                  <c:dLbl>
                    <c:idx val="3"/>
                    <c:spPr>
                      <a:solidFill>
                        <a:srgbClr val="00B0F0"/>
                      </a:solidFill>
                      <a:ln>
                        <a:solidFill>
                          <a:schemeClr val="accent1"/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200" b="1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7-9CB8-4362-AE71-9F05A3E3FB51}"/>
                      </c:ext>
                    </c:extLst>
                  </c:dLbl>
                  <c:dLbl>
                    <c:idx val="4"/>
                    <c:spPr>
                      <a:solidFill>
                        <a:schemeClr val="accent4">
                          <a:lumMod val="60000"/>
                          <a:lumOff val="40000"/>
                        </a:schemeClr>
                      </a:solidFill>
                      <a:ln>
                        <a:solidFill>
                          <a:schemeClr val="accent4"/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200" b="1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9-9CB8-4362-AE71-9F05A3E3FB51}"/>
                      </c:ext>
                    </c:extLst>
                  </c:dLbl>
                  <c:dLbl>
                    <c:idx val="5"/>
                    <c:spPr>
                      <a:solidFill>
                        <a:srgbClr val="FFCCFF"/>
                      </a:solidFill>
                      <a:ln>
                        <a:solidFill>
                          <a:srgbClr val="6600FF"/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200" b="1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B-9CB8-4362-AE71-9F05A3E3FB51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'!$AS$100:$AX$101</c15:sqref>
                        </c15:formulaRef>
                      </c:ext>
                    </c:extLst>
                    <c:strCache>
                      <c:ptCount val="6"/>
                      <c:pt idx="0">
                        <c:v>IMSS
41.1%</c:v>
                      </c:pt>
                      <c:pt idx="1">
                        <c:v>INSABI
7.2%</c:v>
                      </c:pt>
                      <c:pt idx="2">
                        <c:v>ISSSTE
1.1%</c:v>
                      </c:pt>
                      <c:pt idx="3">
                        <c:v>Seguro de Gastos Medicos Mayores
0.55%</c:v>
                      </c:pt>
                      <c:pt idx="4">
                        <c:v>Desconoce
0.55%</c:v>
                      </c:pt>
                      <c:pt idx="5">
                        <c:v>Ninguno
49.44%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'!$AS$104:$AX$104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255-43F6-B04E-A9491CCCFCB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'!$AR$105</c15:sqref>
                        </c15:formulaRef>
                      </c:ext>
                    </c:extLst>
                    <c:strCache>
                      <c:ptCount val="1"/>
                      <c:pt idx="0">
                        <c:v>OCT-DIC 24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'!$AS$100:$AX$101</c15:sqref>
                        </c15:formulaRef>
                      </c:ext>
                    </c:extLst>
                    <c:strCache>
                      <c:ptCount val="6"/>
                      <c:pt idx="0">
                        <c:v>IMSS
41.1%</c:v>
                      </c:pt>
                      <c:pt idx="1">
                        <c:v>INSABI
7.2%</c:v>
                      </c:pt>
                      <c:pt idx="2">
                        <c:v>ISSSTE
1.1%</c:v>
                      </c:pt>
                      <c:pt idx="3">
                        <c:v>Seguro de Gastos Medicos Mayores
0.55%</c:v>
                      </c:pt>
                      <c:pt idx="4">
                        <c:v>Desconoce
0.55%</c:v>
                      </c:pt>
                      <c:pt idx="5">
                        <c:v>Ninguno
49.44%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'!$AS$105:$AX$105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255-43F6-B04E-A9491CCCFCB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'!$AR$106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'!$AS$100:$AX$101</c15:sqref>
                        </c15:formulaRef>
                      </c:ext>
                    </c:extLst>
                    <c:strCache>
                      <c:ptCount val="6"/>
                      <c:pt idx="0">
                        <c:v>IMSS
41.1%</c:v>
                      </c:pt>
                      <c:pt idx="1">
                        <c:v>INSABI
7.2%</c:v>
                      </c:pt>
                      <c:pt idx="2">
                        <c:v>ISSSTE
1.1%</c:v>
                      </c:pt>
                      <c:pt idx="3">
                        <c:v>Seguro de Gastos Medicos Mayores
0.55%</c:v>
                      </c:pt>
                      <c:pt idx="4">
                        <c:v>Desconoce
0.55%</c:v>
                      </c:pt>
                      <c:pt idx="5">
                        <c:v>Ninguno
49.44%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'!$AS$106:$AX$106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43.986254295532646</c:v>
                      </c:pt>
                      <c:pt idx="1">
                        <c:v>8.2474226804123703</c:v>
                      </c:pt>
                      <c:pt idx="2">
                        <c:v>4.1237113402061851</c:v>
                      </c:pt>
                      <c:pt idx="3">
                        <c:v>0.3436426116838488</c:v>
                      </c:pt>
                      <c:pt idx="4">
                        <c:v>1.0309278350515463</c:v>
                      </c:pt>
                      <c:pt idx="5">
                        <c:v>42.268041237113401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3255-43F6-B04E-A9491CCCFCBA}"/>
                  </c:ext>
                </c:extLst>
              </c15:ser>
            </c15:filteredBarSeries>
          </c:ext>
        </c:extLst>
      </c:barChart>
      <c:catAx>
        <c:axId val="278402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8407056"/>
        <c:crosses val="autoZero"/>
        <c:auto val="1"/>
        <c:lblAlgn val="ctr"/>
        <c:lblOffset val="100"/>
        <c:noMultiLvlLbl val="0"/>
      </c:catAx>
      <c:valAx>
        <c:axId val="278407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8402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ATENCIONES BRINDADAS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'!$C$137:$C$138</c:f>
              <c:strCache>
                <c:ptCount val="2"/>
                <c:pt idx="0">
                  <c:v>ATENCIONES BRINDADAS</c:v>
                </c:pt>
                <c:pt idx="1">
                  <c:v>SALUD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'TABLAS '!$B$139:$B$150</c15:sqref>
                  </c15:fullRef>
                </c:ext>
              </c:extLst>
              <c:f>'TABLAS '!$B$139:$B$141</c:f>
              <c:strCache>
                <c:ptCount val="3"/>
                <c:pt idx="0">
                  <c:v>ENE
16.84% de 182Atenciones</c:v>
                </c:pt>
                <c:pt idx="1">
                  <c:v>FEB
40.98% de 443 Atenciones</c:v>
                </c:pt>
                <c:pt idx="2">
                  <c:v>MAR
42.18% de 456 Atenciones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'TABLAS '!$C$139:$C$150</c15:sqref>
                  </c15:fullRef>
                </c:ext>
              </c:extLst>
              <c:f>'TABLAS '!$C$139:$C$141</c:f>
              <c:numCache>
                <c:formatCode>General</c:formatCode>
                <c:ptCount val="3"/>
                <c:pt idx="0">
                  <c:v>90</c:v>
                </c:pt>
                <c:pt idx="1">
                  <c:v>360</c:v>
                </c:pt>
                <c:pt idx="2">
                  <c:v>365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'TABLAS '!$C$148</c15:sqref>
                  <c15:spPr xmlns:c15="http://schemas.microsoft.com/office/drawing/2012/chart">
                    <a:solidFill>
                      <a:schemeClr val="accent3"/>
                    </a:solidFill>
                    <a:ln w="28575">
                      <a:solidFill>
                        <a:schemeClr val="bg2"/>
                      </a:solidFill>
                    </a:ln>
                    <a:effectLst/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E054-41FB-889F-C16BD6C51495}"/>
            </c:ext>
          </c:extLst>
        </c:ser>
        <c:ser>
          <c:idx val="1"/>
          <c:order val="1"/>
          <c:tx>
            <c:strRef>
              <c:f>'TABLAS '!$D$137:$D$138</c:f>
              <c:strCache>
                <c:ptCount val="2"/>
                <c:pt idx="0">
                  <c:v>ATENCIONES BRINDADAS</c:v>
                </c:pt>
                <c:pt idx="1">
                  <c:v>NUTRICIÓN 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bg2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'TABLAS '!$B$139:$B$150</c15:sqref>
                  </c15:fullRef>
                </c:ext>
              </c:extLst>
              <c:f>'TABLAS '!$B$139:$B$141</c:f>
              <c:strCache>
                <c:ptCount val="3"/>
                <c:pt idx="0">
                  <c:v>ENE
16.84% de 182Atenciones</c:v>
                </c:pt>
                <c:pt idx="1">
                  <c:v>FEB
40.98% de 443 Atenciones</c:v>
                </c:pt>
                <c:pt idx="2">
                  <c:v>MAR
42.18% de 456 Atenciones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'TABLAS '!$D$139:$D$150</c15:sqref>
                  </c15:fullRef>
                </c:ext>
              </c:extLst>
              <c:f>'TABLAS '!$D$139:$D$141</c:f>
              <c:numCache>
                <c:formatCode>General</c:formatCode>
                <c:ptCount val="3"/>
                <c:pt idx="0">
                  <c:v>92</c:v>
                </c:pt>
                <c:pt idx="1">
                  <c:v>83</c:v>
                </c:pt>
                <c:pt idx="2">
                  <c:v>91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'TABLAS '!$D$148</c15:sqref>
                  <c15:spPr xmlns:c15="http://schemas.microsoft.com/office/drawing/2012/chart">
                    <a:solidFill>
                      <a:schemeClr val="bg2"/>
                    </a:solidFill>
                    <a:ln w="19050">
                      <a:solidFill>
                        <a:schemeClr val="bg2"/>
                      </a:solidFill>
                    </a:ln>
                    <a:effectLst/>
                  </c15:spPr>
                  <c15:invertIfNegative val="0"/>
                  <c15:bubble3D val="0"/>
                </c15:categoryFilterException>
                <c15:categoryFilterException>
                  <c15:sqref>'TABLAS '!$D$149</c15:sqref>
                  <c15:spPr xmlns:c15="http://schemas.microsoft.com/office/drawing/2012/chart">
                    <a:solidFill>
                      <a:schemeClr val="bg2"/>
                    </a:solidFill>
                    <a:ln w="19050">
                      <a:solidFill>
                        <a:schemeClr val="bg2"/>
                      </a:solidFill>
                    </a:ln>
                    <a:effectLst/>
                  </c15:spPr>
                  <c15:invertIfNegative val="0"/>
                  <c15:bubble3D val="0"/>
                </c15:categoryFilterException>
                <c15:categoryFilterException>
                  <c15:sqref>'TABLAS '!$D$150</c15:sqref>
                  <c15:spPr xmlns:c15="http://schemas.microsoft.com/office/drawing/2012/chart">
                    <a:solidFill>
                      <a:schemeClr val="bg2"/>
                    </a:solidFill>
                    <a:ln w="19050">
                      <a:solidFill>
                        <a:schemeClr val="bg2"/>
                      </a:solidFill>
                    </a:ln>
                    <a:effectLst/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E054-41FB-889F-C16BD6C51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8406272"/>
        <c:axId val="279546136"/>
      </c:barChart>
      <c:catAx>
        <c:axId val="27840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9546136"/>
        <c:crosses val="autoZero"/>
        <c:auto val="1"/>
        <c:lblAlgn val="ctr"/>
        <c:lblOffset val="100"/>
        <c:noMultiLvlLbl val="0"/>
      </c:catAx>
      <c:valAx>
        <c:axId val="279546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8406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RANGO DE EDAD DE MUJERES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'!$K$139</c:f>
              <c:strCache>
                <c:ptCount val="1"/>
                <c:pt idx="0">
                  <c:v>SALUD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'!$J$140:$J$145</c:f>
              <c:strCache>
                <c:ptCount val="6"/>
                <c:pt idx="0">
                  <c:v>18-25
5.88%</c:v>
                </c:pt>
                <c:pt idx="1">
                  <c:v>26-35
25.76%</c:v>
                </c:pt>
                <c:pt idx="2">
                  <c:v>36-45
25.03%</c:v>
                </c:pt>
                <c:pt idx="3">
                  <c:v>46-55
27.36%</c:v>
                </c:pt>
                <c:pt idx="4">
                  <c:v>56-65
15.46%</c:v>
                </c:pt>
                <c:pt idx="5">
                  <c:v>66+
8.09</c:v>
                </c:pt>
              </c:strCache>
            </c:strRef>
          </c:cat>
          <c:val>
            <c:numRef>
              <c:f>'TABLAS '!$K$140:$K$145</c:f>
              <c:numCache>
                <c:formatCode>General</c:formatCode>
                <c:ptCount val="6"/>
                <c:pt idx="0">
                  <c:v>48</c:v>
                </c:pt>
                <c:pt idx="1">
                  <c:v>210</c:v>
                </c:pt>
                <c:pt idx="2">
                  <c:v>204</c:v>
                </c:pt>
                <c:pt idx="3">
                  <c:v>223</c:v>
                </c:pt>
                <c:pt idx="4">
                  <c:v>126</c:v>
                </c:pt>
                <c:pt idx="5">
                  <c:v>66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4EE7-40B4-AA95-2D6ECE0F3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0"/>
        <c:axId val="279543000"/>
        <c:axId val="279543392"/>
        <c:extLst/>
      </c:barChart>
      <c:catAx>
        <c:axId val="279543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9543392"/>
        <c:crosses val="autoZero"/>
        <c:auto val="1"/>
        <c:lblAlgn val="ctr"/>
        <c:lblOffset val="100"/>
        <c:noMultiLvlLbl val="0"/>
      </c:catAx>
      <c:valAx>
        <c:axId val="279543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9543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'!$M$15:$M$16</c:f>
              <c:strCache>
                <c:ptCount val="2"/>
                <c:pt idx="0">
                  <c:v>HISTORICO DE ATENCIONES BRINDADAS DURANTE LA ADMINISTRACIÓN MUNICIPAL 2021-2024</c:v>
                </c:pt>
                <c:pt idx="1">
                  <c:v>Total </c:v>
                </c:pt>
              </c:strCache>
            </c:strRef>
          </c:tx>
          <c:spPr>
            <a:solidFill>
              <a:schemeClr val="bg2"/>
            </a:solidFill>
            <a:ln w="28575">
              <a:solidFill>
                <a:schemeClr val="bg2"/>
              </a:solidFill>
              <a:prstDash val="solid"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bg2"/>
              </a:solidFill>
              <a:ln w="28575">
                <a:solidFill>
                  <a:schemeClr val="bg2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1-559D-4D6A-84DC-9AAF7B164F02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3"/>
              </a:solidFill>
              <a:ln w="28575">
                <a:solidFill>
                  <a:schemeClr val="bg2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3-AACC-4368-984B-2817C37CA5B4}"/>
              </c:ext>
            </c:extLst>
          </c:dPt>
          <c:dLbls>
            <c:dLbl>
              <c:idx val="9"/>
              <c:spPr>
                <a:solidFill>
                  <a:schemeClr val="accent3"/>
                </a:solidFill>
                <a:ln>
                  <a:solidFill>
                    <a:schemeClr val="bg2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AACC-4368-984B-2817C37CA5B4}"/>
                </c:ext>
              </c:extLst>
            </c:dLbl>
            <c:spPr>
              <a:solidFill>
                <a:schemeClr val="bg2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'!$L$17:$L$26</c:f>
              <c:strCache>
                <c:ptCount val="10"/>
                <c:pt idx="0">
                  <c:v>OCT-DIC 
2021</c:v>
                </c:pt>
                <c:pt idx="1">
                  <c:v>ENE-MAR 
2022</c:v>
                </c:pt>
                <c:pt idx="2">
                  <c:v>ABR-JUN 
2022</c:v>
                </c:pt>
                <c:pt idx="3">
                  <c:v>JUL-SEP 
2022</c:v>
                </c:pt>
                <c:pt idx="4">
                  <c:v>OCT-DIC 
2022</c:v>
                </c:pt>
                <c:pt idx="5">
                  <c:v>ENE-MAR 
2023</c:v>
                </c:pt>
                <c:pt idx="6">
                  <c:v>ABR-JUN 
2023</c:v>
                </c:pt>
                <c:pt idx="7">
                  <c:v>JUL-SEP 
2023</c:v>
                </c:pt>
                <c:pt idx="8">
                  <c:v>OCT-DIC 
2023</c:v>
                </c:pt>
                <c:pt idx="9">
                  <c:v>ENE-MAR
2024</c:v>
                </c:pt>
              </c:strCache>
            </c:strRef>
          </c:cat>
          <c:val>
            <c:numRef>
              <c:f>'TABLAS '!$M$17:$M$26</c:f>
              <c:numCache>
                <c:formatCode>#,##0</c:formatCode>
                <c:ptCount val="10"/>
                <c:pt idx="0">
                  <c:v>2335</c:v>
                </c:pt>
                <c:pt idx="1">
                  <c:v>3048</c:v>
                </c:pt>
                <c:pt idx="2">
                  <c:v>4496</c:v>
                </c:pt>
                <c:pt idx="3">
                  <c:v>5037</c:v>
                </c:pt>
                <c:pt idx="4">
                  <c:v>5335</c:v>
                </c:pt>
                <c:pt idx="5">
                  <c:v>6444</c:v>
                </c:pt>
                <c:pt idx="6">
                  <c:v>6605</c:v>
                </c:pt>
                <c:pt idx="7">
                  <c:v>5308</c:v>
                </c:pt>
                <c:pt idx="8">
                  <c:v>5302</c:v>
                </c:pt>
                <c:pt idx="9">
                  <c:v>6245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48-43D5-B581-55EBE26D2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638312"/>
        <c:axId val="275638704"/>
      </c:barChart>
      <c:catAx>
        <c:axId val="275638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5638704"/>
        <c:crosses val="autoZero"/>
        <c:auto val="1"/>
        <c:lblAlgn val="ctr"/>
        <c:lblOffset val="100"/>
        <c:noMultiLvlLbl val="0"/>
      </c:catAx>
      <c:valAx>
        <c:axId val="27563870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5638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ESTUDIOS DE MASTOGRAFIA EN CLINICA UNEME Y HG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'!$R$139</c:f>
              <c:strCache>
                <c:ptCount val="1"/>
                <c:pt idx="0">
                  <c:v>ENE</c:v>
                </c:pt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'!$S$137:$T$138</c:f>
              <c:strCache>
                <c:ptCount val="2"/>
                <c:pt idx="0">
                  <c:v>clínica UNEME- DEDICAM
25.60%</c:v>
                </c:pt>
                <c:pt idx="1">
                  <c:v>Hospital General
74.39%</c:v>
                </c:pt>
              </c:strCache>
              <c:extLst xmlns:c15="http://schemas.microsoft.com/office/drawing/2012/chart"/>
            </c:strRef>
          </c:cat>
          <c:val>
            <c:numRef>
              <c:f>'TABLAS '!$S$139:$T$139</c:f>
              <c:numCache>
                <c:formatCode>General</c:formatCode>
                <c:ptCount val="2"/>
                <c:pt idx="0">
                  <c:v>21</c:v>
                </c:pt>
                <c:pt idx="1">
                  <c:v>61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667F-4F8B-877C-34AA99D05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9543784"/>
        <c:axId val="27954104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'TABLAS '!$R$140</c15:sqref>
                        </c15:formulaRef>
                      </c:ext>
                    </c:extLst>
                    <c:strCache>
                      <c:ptCount val="1"/>
                      <c:pt idx="0">
                        <c:v>FEB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'TABLAS '!$S$137:$T$138</c15:sqref>
                        </c15:formulaRef>
                      </c:ext>
                    </c:extLst>
                    <c:strCache>
                      <c:ptCount val="2"/>
                      <c:pt idx="0">
                        <c:v>clínica UNEME- DEDICAM
25.60%</c:v>
                      </c:pt>
                      <c:pt idx="1">
                        <c:v>Hospital General
74.39%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'TABLAS '!$S$140:$T$140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67F-4F8B-877C-34AA99D0502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'!$R$141</c15:sqref>
                        </c15:formulaRef>
                      </c:ext>
                    </c:extLst>
                    <c:strCache>
                      <c:ptCount val="1"/>
                      <c:pt idx="0">
                        <c:v>MAR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'!$S$137:$T$138</c15:sqref>
                        </c15:formulaRef>
                      </c:ext>
                    </c:extLst>
                    <c:strCache>
                      <c:ptCount val="2"/>
                      <c:pt idx="0">
                        <c:v>clínica UNEME- DEDICAM
25.60%</c:v>
                      </c:pt>
                      <c:pt idx="1">
                        <c:v>Hospital General
74.39%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'!$S$141:$T$141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466A-4D8A-B67F-CE17D3C74780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'!$R$142</c15:sqref>
                        </c15:formulaRef>
                      </c:ext>
                    </c:extLst>
                    <c:strCache>
                      <c:ptCount val="1"/>
                      <c:pt idx="0">
                        <c:v>ABR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'!$S$137:$T$138</c15:sqref>
                        </c15:formulaRef>
                      </c:ext>
                    </c:extLst>
                    <c:strCache>
                      <c:ptCount val="2"/>
                      <c:pt idx="0">
                        <c:v>clínica UNEME- DEDICAM
25.60%</c:v>
                      </c:pt>
                      <c:pt idx="1">
                        <c:v>Hospital General
74.39%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'!$S$142:$T$142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466A-4D8A-B67F-CE17D3C74780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'!$R$143</c15:sqref>
                        </c15:formulaRef>
                      </c:ext>
                    </c:extLst>
                    <c:strCache>
                      <c:ptCount val="1"/>
                      <c:pt idx="0">
                        <c:v>MAY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'!$S$137:$T$138</c15:sqref>
                        </c15:formulaRef>
                      </c:ext>
                    </c:extLst>
                    <c:strCache>
                      <c:ptCount val="2"/>
                      <c:pt idx="0">
                        <c:v>clínica UNEME- DEDICAM
25.60%</c:v>
                      </c:pt>
                      <c:pt idx="1">
                        <c:v>Hospital General
74.39%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'!$S$143:$T$143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66A-4D8A-B67F-CE17D3C74780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'!$R$144</c15:sqref>
                        </c15:formulaRef>
                      </c:ext>
                    </c:extLst>
                    <c:strCache>
                      <c:ptCount val="1"/>
                      <c:pt idx="0">
                        <c:v>JUN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'!$S$137:$T$138</c15:sqref>
                        </c15:formulaRef>
                      </c:ext>
                    </c:extLst>
                    <c:strCache>
                      <c:ptCount val="2"/>
                      <c:pt idx="0">
                        <c:v>clínica UNEME- DEDICAM
25.60%</c:v>
                      </c:pt>
                      <c:pt idx="1">
                        <c:v>Hospital General
74.39%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'!$S$144:$T$144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66A-4D8A-B67F-CE17D3C74780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'!$R$145</c15:sqref>
                        </c15:formulaRef>
                      </c:ext>
                    </c:extLst>
                    <c:strCache>
                      <c:ptCount val="1"/>
                      <c:pt idx="0">
                        <c:v>JUL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'!$S$137:$T$138</c15:sqref>
                        </c15:formulaRef>
                      </c:ext>
                    </c:extLst>
                    <c:strCache>
                      <c:ptCount val="2"/>
                      <c:pt idx="0">
                        <c:v>clínica UNEME- DEDICAM
25.60%</c:v>
                      </c:pt>
                      <c:pt idx="1">
                        <c:v>Hospital General
74.39%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'!$S$145:$T$145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66A-4D8A-B67F-CE17D3C74780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'!$R$146</c15:sqref>
                        </c15:formulaRef>
                      </c:ext>
                    </c:extLst>
                    <c:strCache>
                      <c:ptCount val="1"/>
                      <c:pt idx="0">
                        <c:v>AGO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'!$S$137:$T$138</c15:sqref>
                        </c15:formulaRef>
                      </c:ext>
                    </c:extLst>
                    <c:strCache>
                      <c:ptCount val="2"/>
                      <c:pt idx="0">
                        <c:v>clínica UNEME- DEDICAM
25.60%</c:v>
                      </c:pt>
                      <c:pt idx="1">
                        <c:v>Hospital General
74.39%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'!$S$146:$T$146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66A-4D8A-B67F-CE17D3C74780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'!$R$147</c15:sqref>
                        </c15:formulaRef>
                      </c:ext>
                    </c:extLst>
                    <c:strCache>
                      <c:ptCount val="1"/>
                      <c:pt idx="0">
                        <c:v>SEP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'!$S$137:$T$138</c15:sqref>
                        </c15:formulaRef>
                      </c:ext>
                    </c:extLst>
                    <c:strCache>
                      <c:ptCount val="2"/>
                      <c:pt idx="0">
                        <c:v>clínica UNEME- DEDICAM
25.60%</c:v>
                      </c:pt>
                      <c:pt idx="1">
                        <c:v>Hospital General
74.39%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'!$S$147:$T$147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66A-4D8A-B67F-CE17D3C74780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'!$R$148</c15:sqref>
                        </c15:formulaRef>
                      </c:ext>
                    </c:extLst>
                    <c:strCache>
                      <c:ptCount val="1"/>
                      <c:pt idx="0">
                        <c:v>OCT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solidFill>
                      <a:schemeClr val="bg2"/>
                    </a:solidFill>
                  </a:ln>
                  <a:effectLst/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chemeClr val="accent1"/>
                    </a:solidFill>
                    <a:ln w="28575">
                      <a:solidFill>
                        <a:schemeClr val="bg2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A-466A-4D8A-B67F-CE17D3C74780}"/>
                    </c:ext>
                  </c:extLst>
                </c:dPt>
                <c:dPt>
                  <c:idx val="1"/>
                  <c:invertIfNegative val="0"/>
                  <c:bubble3D val="0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accent2">
                          <a:lumMod val="50000"/>
                        </a:schemeClr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D-466A-4D8A-B67F-CE17D3C74780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'!$S$137:$T$138</c15:sqref>
                        </c15:formulaRef>
                      </c:ext>
                    </c:extLst>
                    <c:strCache>
                      <c:ptCount val="2"/>
                      <c:pt idx="0">
                        <c:v>clínica UNEME- DEDICAM
25.60%</c:v>
                      </c:pt>
                      <c:pt idx="1">
                        <c:v>Hospital General
74.39%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'!$S$148:$T$148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466A-4D8A-B67F-CE17D3C74780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'!$R$149</c15:sqref>
                        </c15:formulaRef>
                      </c:ext>
                    </c:extLst>
                    <c:strCache>
                      <c:ptCount val="1"/>
                      <c:pt idx="0">
                        <c:v>NOV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'!$S$137:$T$138</c15:sqref>
                        </c15:formulaRef>
                      </c:ext>
                    </c:extLst>
                    <c:strCache>
                      <c:ptCount val="2"/>
                      <c:pt idx="0">
                        <c:v>clínica UNEME- DEDICAM
25.60%</c:v>
                      </c:pt>
                      <c:pt idx="1">
                        <c:v>Hospital General
74.39%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'!$S$149:$T$149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466A-4D8A-B67F-CE17D3C74780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'!$R$150</c15:sqref>
                        </c15:formulaRef>
                      </c:ext>
                    </c:extLst>
                    <c:strCache>
                      <c:ptCount val="1"/>
                      <c:pt idx="0">
                        <c:v>DIC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'!$S$137:$T$138</c15:sqref>
                        </c15:formulaRef>
                      </c:ext>
                    </c:extLst>
                    <c:strCache>
                      <c:ptCount val="2"/>
                      <c:pt idx="0">
                        <c:v>clínica UNEME- DEDICAM
25.60%</c:v>
                      </c:pt>
                      <c:pt idx="1">
                        <c:v>Hospital General
74.39%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'!$S$150:$T$150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466A-4D8A-B67F-CE17D3C74780}"/>
                  </c:ext>
                </c:extLst>
              </c15:ser>
            </c15:filteredBarSeries>
          </c:ext>
        </c:extLst>
      </c:barChart>
      <c:catAx>
        <c:axId val="279543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9541040"/>
        <c:crosses val="autoZero"/>
        <c:auto val="1"/>
        <c:lblAlgn val="ctr"/>
        <c:lblOffset val="100"/>
        <c:noMultiLvlLbl val="0"/>
      </c:catAx>
      <c:valAx>
        <c:axId val="279541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9543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ATENCIONES POR APLICACIÓN DE CONVENIOS DE COLABORACIÓN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'!$B$159</c:f>
              <c:strCache>
                <c:ptCount val="1"/>
                <c:pt idx="0">
                  <c:v>ENE- MAR 2024</c:v>
                </c:pt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'!$C$158:$K$158</c:f>
              <c:strCache>
                <c:ptCount val="9"/>
                <c:pt idx="0">
                  <c:v>Apoyo Transporte</c:v>
                </c:pt>
                <c:pt idx="1">
                  <c:v>Laboratorio Chopo</c:v>
                </c:pt>
                <c:pt idx="2">
                  <c:v>Laboratorio Clinicos del Angel </c:v>
                </c:pt>
                <c:pt idx="3">
                  <c:v>Mediklaser</c:v>
                </c:pt>
                <c:pt idx="4">
                  <c:v>DAXI</c:v>
                </c:pt>
                <c:pt idx="5">
                  <c:v>Óptica Visión Premier</c:v>
                </c:pt>
                <c:pt idx="6">
                  <c:v>NEFROVIDA</c:v>
                </c:pt>
                <c:pt idx="7">
                  <c:v>SMA</c:v>
                </c:pt>
                <c:pt idx="8">
                  <c:v>PRO Salud</c:v>
                </c:pt>
              </c:strCache>
              <c:extLst xmlns:c15="http://schemas.microsoft.com/office/drawing/2012/chart"/>
            </c:strRef>
          </c:cat>
          <c:val>
            <c:numRef>
              <c:f>'TABLAS '!$C$159:$K$159</c:f>
              <c:numCache>
                <c:formatCode>General</c:formatCode>
                <c:ptCount val="9"/>
                <c:pt idx="0">
                  <c:v>28</c:v>
                </c:pt>
                <c:pt idx="1">
                  <c:v>13</c:v>
                </c:pt>
                <c:pt idx="2">
                  <c:v>32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7">
                  <c:v>20</c:v>
                </c:pt>
                <c:pt idx="8">
                  <c:v>8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71D7-4561-B2FF-6D9CF9F15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9545744"/>
        <c:axId val="27954535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'TABLAS '!$B$160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'TABLAS '!$C$158:$K$158</c15:sqref>
                        </c15:formulaRef>
                      </c:ext>
                    </c:extLst>
                    <c:strCache>
                      <c:ptCount val="9"/>
                      <c:pt idx="0">
                        <c:v>Apoyo Transporte</c:v>
                      </c:pt>
                      <c:pt idx="1">
                        <c:v>Laboratorio Chopo</c:v>
                      </c:pt>
                      <c:pt idx="2">
                        <c:v>Laboratorio Clinicos del Angel </c:v>
                      </c:pt>
                      <c:pt idx="3">
                        <c:v>Mediklaser</c:v>
                      </c:pt>
                      <c:pt idx="4">
                        <c:v>DAXI</c:v>
                      </c:pt>
                      <c:pt idx="5">
                        <c:v>Óptica Visión Premier</c:v>
                      </c:pt>
                      <c:pt idx="6">
                        <c:v>NEFROVIDA</c:v>
                      </c:pt>
                      <c:pt idx="7">
                        <c:v>SMA</c:v>
                      </c:pt>
                      <c:pt idx="8">
                        <c:v>PRO Salud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'TABLAS '!$C$160:$K$160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71D7-4561-B2FF-6D9CF9F15F5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'!$B$161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'!$C$158:$K$158</c15:sqref>
                        </c15:formulaRef>
                      </c:ext>
                    </c:extLst>
                    <c:strCache>
                      <c:ptCount val="9"/>
                      <c:pt idx="0">
                        <c:v>Apoyo Transporte</c:v>
                      </c:pt>
                      <c:pt idx="1">
                        <c:v>Laboratorio Chopo</c:v>
                      </c:pt>
                      <c:pt idx="2">
                        <c:v>Laboratorio Clinicos del Angel </c:v>
                      </c:pt>
                      <c:pt idx="3">
                        <c:v>Mediklaser</c:v>
                      </c:pt>
                      <c:pt idx="4">
                        <c:v>DAXI</c:v>
                      </c:pt>
                      <c:pt idx="5">
                        <c:v>Óptica Visión Premier</c:v>
                      </c:pt>
                      <c:pt idx="6">
                        <c:v>NEFROVIDA</c:v>
                      </c:pt>
                      <c:pt idx="7">
                        <c:v>SMA</c:v>
                      </c:pt>
                      <c:pt idx="8">
                        <c:v>PRO Salud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'!$C$161:$K$161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71D7-4561-B2FF-6D9CF9F15F5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'!$B$162</c15:sqref>
                        </c15:formulaRef>
                      </c:ext>
                    </c:extLst>
                    <c:strCache>
                      <c:ptCount val="1"/>
                      <c:pt idx="0">
                        <c:v>ABR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'!$C$158:$K$158</c15:sqref>
                        </c15:formulaRef>
                      </c:ext>
                    </c:extLst>
                    <c:strCache>
                      <c:ptCount val="9"/>
                      <c:pt idx="0">
                        <c:v>Apoyo Transporte</c:v>
                      </c:pt>
                      <c:pt idx="1">
                        <c:v>Laboratorio Chopo</c:v>
                      </c:pt>
                      <c:pt idx="2">
                        <c:v>Laboratorio Clinicos del Angel </c:v>
                      </c:pt>
                      <c:pt idx="3">
                        <c:v>Mediklaser</c:v>
                      </c:pt>
                      <c:pt idx="4">
                        <c:v>DAXI</c:v>
                      </c:pt>
                      <c:pt idx="5">
                        <c:v>Óptica Visión Premier</c:v>
                      </c:pt>
                      <c:pt idx="6">
                        <c:v>NEFROVIDA</c:v>
                      </c:pt>
                      <c:pt idx="7">
                        <c:v>SMA</c:v>
                      </c:pt>
                      <c:pt idx="8">
                        <c:v>PRO Salud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'!$C$162:$K$162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71D7-4561-B2FF-6D9CF9F15F5C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'!$B$163</c15:sqref>
                        </c15:formulaRef>
                      </c:ext>
                    </c:extLst>
                    <c:strCache>
                      <c:ptCount val="1"/>
                      <c:pt idx="0">
                        <c:v>MAY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'!$C$158:$K$158</c15:sqref>
                        </c15:formulaRef>
                      </c:ext>
                    </c:extLst>
                    <c:strCache>
                      <c:ptCount val="9"/>
                      <c:pt idx="0">
                        <c:v>Apoyo Transporte</c:v>
                      </c:pt>
                      <c:pt idx="1">
                        <c:v>Laboratorio Chopo</c:v>
                      </c:pt>
                      <c:pt idx="2">
                        <c:v>Laboratorio Clinicos del Angel </c:v>
                      </c:pt>
                      <c:pt idx="3">
                        <c:v>Mediklaser</c:v>
                      </c:pt>
                      <c:pt idx="4">
                        <c:v>DAXI</c:v>
                      </c:pt>
                      <c:pt idx="5">
                        <c:v>Óptica Visión Premier</c:v>
                      </c:pt>
                      <c:pt idx="6">
                        <c:v>NEFROVIDA</c:v>
                      </c:pt>
                      <c:pt idx="7">
                        <c:v>SMA</c:v>
                      </c:pt>
                      <c:pt idx="8">
                        <c:v>PRO Salud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'!$C$163:$K$163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71D7-4561-B2FF-6D9CF9F15F5C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'!$B$164</c15:sqref>
                        </c15:formulaRef>
                      </c:ext>
                    </c:extLst>
                    <c:strCache>
                      <c:ptCount val="1"/>
                      <c:pt idx="0">
                        <c:v>JUN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'!$C$158:$K$158</c15:sqref>
                        </c15:formulaRef>
                      </c:ext>
                    </c:extLst>
                    <c:strCache>
                      <c:ptCount val="9"/>
                      <c:pt idx="0">
                        <c:v>Apoyo Transporte</c:v>
                      </c:pt>
                      <c:pt idx="1">
                        <c:v>Laboratorio Chopo</c:v>
                      </c:pt>
                      <c:pt idx="2">
                        <c:v>Laboratorio Clinicos del Angel </c:v>
                      </c:pt>
                      <c:pt idx="3">
                        <c:v>Mediklaser</c:v>
                      </c:pt>
                      <c:pt idx="4">
                        <c:v>DAXI</c:v>
                      </c:pt>
                      <c:pt idx="5">
                        <c:v>Óptica Visión Premier</c:v>
                      </c:pt>
                      <c:pt idx="6">
                        <c:v>NEFROVIDA</c:v>
                      </c:pt>
                      <c:pt idx="7">
                        <c:v>SMA</c:v>
                      </c:pt>
                      <c:pt idx="8">
                        <c:v>PRO Salud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'!$C$164:$K$164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71D7-4561-B2FF-6D9CF9F15F5C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'!$B$165</c15:sqref>
                        </c15:formulaRef>
                      </c:ext>
                    </c:extLst>
                    <c:strCache>
                      <c:ptCount val="1"/>
                      <c:pt idx="0">
                        <c:v>JUL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'!$C$158:$K$158</c15:sqref>
                        </c15:formulaRef>
                      </c:ext>
                    </c:extLst>
                    <c:strCache>
                      <c:ptCount val="9"/>
                      <c:pt idx="0">
                        <c:v>Apoyo Transporte</c:v>
                      </c:pt>
                      <c:pt idx="1">
                        <c:v>Laboratorio Chopo</c:v>
                      </c:pt>
                      <c:pt idx="2">
                        <c:v>Laboratorio Clinicos del Angel </c:v>
                      </c:pt>
                      <c:pt idx="3">
                        <c:v>Mediklaser</c:v>
                      </c:pt>
                      <c:pt idx="4">
                        <c:v>DAXI</c:v>
                      </c:pt>
                      <c:pt idx="5">
                        <c:v>Óptica Visión Premier</c:v>
                      </c:pt>
                      <c:pt idx="6">
                        <c:v>NEFROVIDA</c:v>
                      </c:pt>
                      <c:pt idx="7">
                        <c:v>SMA</c:v>
                      </c:pt>
                      <c:pt idx="8">
                        <c:v>PRO Salud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'!$C$165:$K$165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71D7-4561-B2FF-6D9CF9F15F5C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'!$B$166</c15:sqref>
                        </c15:formulaRef>
                      </c:ext>
                    </c:extLst>
                    <c:strCache>
                      <c:ptCount val="1"/>
                      <c:pt idx="0">
                        <c:v>AGO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'!$C$158:$K$158</c15:sqref>
                        </c15:formulaRef>
                      </c:ext>
                    </c:extLst>
                    <c:strCache>
                      <c:ptCount val="9"/>
                      <c:pt idx="0">
                        <c:v>Apoyo Transporte</c:v>
                      </c:pt>
                      <c:pt idx="1">
                        <c:v>Laboratorio Chopo</c:v>
                      </c:pt>
                      <c:pt idx="2">
                        <c:v>Laboratorio Clinicos del Angel </c:v>
                      </c:pt>
                      <c:pt idx="3">
                        <c:v>Mediklaser</c:v>
                      </c:pt>
                      <c:pt idx="4">
                        <c:v>DAXI</c:v>
                      </c:pt>
                      <c:pt idx="5">
                        <c:v>Óptica Visión Premier</c:v>
                      </c:pt>
                      <c:pt idx="6">
                        <c:v>NEFROVIDA</c:v>
                      </c:pt>
                      <c:pt idx="7">
                        <c:v>SMA</c:v>
                      </c:pt>
                      <c:pt idx="8">
                        <c:v>PRO Salud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'!$C$166:$K$166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71D7-4561-B2FF-6D9CF9F15F5C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'!$B$167</c15:sqref>
                        </c15:formulaRef>
                      </c:ext>
                    </c:extLst>
                    <c:strCache>
                      <c:ptCount val="1"/>
                      <c:pt idx="0">
                        <c:v>SEP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'!$C$158:$K$158</c15:sqref>
                        </c15:formulaRef>
                      </c:ext>
                    </c:extLst>
                    <c:strCache>
                      <c:ptCount val="9"/>
                      <c:pt idx="0">
                        <c:v>Apoyo Transporte</c:v>
                      </c:pt>
                      <c:pt idx="1">
                        <c:v>Laboratorio Chopo</c:v>
                      </c:pt>
                      <c:pt idx="2">
                        <c:v>Laboratorio Clinicos del Angel </c:v>
                      </c:pt>
                      <c:pt idx="3">
                        <c:v>Mediklaser</c:v>
                      </c:pt>
                      <c:pt idx="4">
                        <c:v>DAXI</c:v>
                      </c:pt>
                      <c:pt idx="5">
                        <c:v>Óptica Visión Premier</c:v>
                      </c:pt>
                      <c:pt idx="6">
                        <c:v>NEFROVIDA</c:v>
                      </c:pt>
                      <c:pt idx="7">
                        <c:v>SMA</c:v>
                      </c:pt>
                      <c:pt idx="8">
                        <c:v>PRO Salud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'!$C$167:$K$167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71D7-4561-B2FF-6D9CF9F15F5C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'!$B$168</c15:sqref>
                        </c15:formulaRef>
                      </c:ext>
                    </c:extLst>
                    <c:strCache>
                      <c:ptCount val="1"/>
                      <c:pt idx="0">
                        <c:v>OCT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'!$C$158:$K$158</c15:sqref>
                        </c15:formulaRef>
                      </c:ext>
                    </c:extLst>
                    <c:strCache>
                      <c:ptCount val="9"/>
                      <c:pt idx="0">
                        <c:v>Apoyo Transporte</c:v>
                      </c:pt>
                      <c:pt idx="1">
                        <c:v>Laboratorio Chopo</c:v>
                      </c:pt>
                      <c:pt idx="2">
                        <c:v>Laboratorio Clinicos del Angel </c:v>
                      </c:pt>
                      <c:pt idx="3">
                        <c:v>Mediklaser</c:v>
                      </c:pt>
                      <c:pt idx="4">
                        <c:v>DAXI</c:v>
                      </c:pt>
                      <c:pt idx="5">
                        <c:v>Óptica Visión Premier</c:v>
                      </c:pt>
                      <c:pt idx="6">
                        <c:v>NEFROVIDA</c:v>
                      </c:pt>
                      <c:pt idx="7">
                        <c:v>SMA</c:v>
                      </c:pt>
                      <c:pt idx="8">
                        <c:v>PRO Salud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'!$C$168:$K$168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71D7-4561-B2FF-6D9CF9F15F5C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'!$B$169</c15:sqref>
                        </c15:formulaRef>
                      </c:ext>
                    </c:extLst>
                    <c:strCache>
                      <c:ptCount val="1"/>
                      <c:pt idx="0">
                        <c:v>NOV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'!$C$158:$K$158</c15:sqref>
                        </c15:formulaRef>
                      </c:ext>
                    </c:extLst>
                    <c:strCache>
                      <c:ptCount val="9"/>
                      <c:pt idx="0">
                        <c:v>Apoyo Transporte</c:v>
                      </c:pt>
                      <c:pt idx="1">
                        <c:v>Laboratorio Chopo</c:v>
                      </c:pt>
                      <c:pt idx="2">
                        <c:v>Laboratorio Clinicos del Angel </c:v>
                      </c:pt>
                      <c:pt idx="3">
                        <c:v>Mediklaser</c:v>
                      </c:pt>
                      <c:pt idx="4">
                        <c:v>DAXI</c:v>
                      </c:pt>
                      <c:pt idx="5">
                        <c:v>Óptica Visión Premier</c:v>
                      </c:pt>
                      <c:pt idx="6">
                        <c:v>NEFROVIDA</c:v>
                      </c:pt>
                      <c:pt idx="7">
                        <c:v>SMA</c:v>
                      </c:pt>
                      <c:pt idx="8">
                        <c:v>PRO Salud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'!$C$169:$K$169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71D7-4561-B2FF-6D9CF9F15F5C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'!$B$170</c15:sqref>
                        </c15:formulaRef>
                      </c:ext>
                    </c:extLst>
                    <c:strCache>
                      <c:ptCount val="1"/>
                      <c:pt idx="0">
                        <c:v>DIC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'!$C$158:$K$158</c15:sqref>
                        </c15:formulaRef>
                      </c:ext>
                    </c:extLst>
                    <c:strCache>
                      <c:ptCount val="9"/>
                      <c:pt idx="0">
                        <c:v>Apoyo Transporte</c:v>
                      </c:pt>
                      <c:pt idx="1">
                        <c:v>Laboratorio Chopo</c:v>
                      </c:pt>
                      <c:pt idx="2">
                        <c:v>Laboratorio Clinicos del Angel </c:v>
                      </c:pt>
                      <c:pt idx="3">
                        <c:v>Mediklaser</c:v>
                      </c:pt>
                      <c:pt idx="4">
                        <c:v>DAXI</c:v>
                      </c:pt>
                      <c:pt idx="5">
                        <c:v>Óptica Visión Premier</c:v>
                      </c:pt>
                      <c:pt idx="6">
                        <c:v>NEFROVIDA</c:v>
                      </c:pt>
                      <c:pt idx="7">
                        <c:v>SMA</c:v>
                      </c:pt>
                      <c:pt idx="8">
                        <c:v>PRO Salud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'!$C$170:$K$170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1D7-4561-B2FF-6D9CF9F15F5C}"/>
                  </c:ext>
                </c:extLst>
              </c15:ser>
            </c15:filteredBarSeries>
          </c:ext>
        </c:extLst>
      </c:barChart>
      <c:catAx>
        <c:axId val="27954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9545352"/>
        <c:crosses val="autoZero"/>
        <c:auto val="1"/>
        <c:lblAlgn val="ctr"/>
        <c:lblOffset val="100"/>
        <c:noMultiLvlLbl val="0"/>
      </c:catAx>
      <c:valAx>
        <c:axId val="279545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9545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ATENCIONES BRINDADAS EN EL ÁREA DE NUTRICIÓN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12"/>
          <c:order val="12"/>
          <c:tx>
            <c:strRef>
              <c:f>'TABLAS '!$B$190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  <a:prstDash val="solid"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 w="28575">
                <a:solidFill>
                  <a:schemeClr val="bg2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5-ADF4-411C-9731-70A176D5298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 w="19050">
                <a:solidFill>
                  <a:schemeClr val="bg2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6-ADF4-411C-9731-70A176D5298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 w="19050">
                <a:solidFill>
                  <a:schemeClr val="bg2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8-ADF4-411C-9731-70A176D5298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 w="19050">
                <a:solidFill>
                  <a:schemeClr val="bg2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B-ADF4-411C-9731-70A176D5298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/>
              </a:solidFill>
              <a:ln w="19050">
                <a:solidFill>
                  <a:schemeClr val="bg2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E-ADF4-411C-9731-70A176D5298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/>
              </a:solidFill>
              <a:ln w="19050">
                <a:solidFill>
                  <a:schemeClr val="bg2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F-ADF4-411C-9731-70A176D5298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bg2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10-ADF4-411C-9731-70A176D5298D}"/>
              </c:ext>
            </c:extLst>
          </c:dPt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'!$C$176:$I$177</c:f>
              <c:strCache>
                <c:ptCount val="7"/>
                <c:pt idx="0">
                  <c:v>Bajo peso
1.12%</c:v>
                </c:pt>
                <c:pt idx="1">
                  <c:v>Peso Normal 
17.29%</c:v>
                </c:pt>
                <c:pt idx="2">
                  <c:v>Sobrepeso
31.95%</c:v>
                </c:pt>
                <c:pt idx="3">
                  <c:v>Obesidad I
17.29%</c:v>
                </c:pt>
                <c:pt idx="4">
                  <c:v>Obesidad II
13.15%</c:v>
                </c:pt>
                <c:pt idx="5">
                  <c:v>Obesidad III
3.38%</c:v>
                </c:pt>
                <c:pt idx="6">
                  <c:v> Sin IMC
15.78%</c:v>
                </c:pt>
              </c:strCache>
            </c:strRef>
          </c:cat>
          <c:val>
            <c:numRef>
              <c:f>'TABLAS '!$C$190:$I$190</c:f>
              <c:numCache>
                <c:formatCode>General</c:formatCode>
                <c:ptCount val="7"/>
                <c:pt idx="0">
                  <c:v>3</c:v>
                </c:pt>
                <c:pt idx="1">
                  <c:v>46</c:v>
                </c:pt>
                <c:pt idx="2">
                  <c:v>85</c:v>
                </c:pt>
                <c:pt idx="3">
                  <c:v>46</c:v>
                </c:pt>
                <c:pt idx="4">
                  <c:v>35</c:v>
                </c:pt>
                <c:pt idx="5">
                  <c:v>9</c:v>
                </c:pt>
                <c:pt idx="6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F4-411C-9731-70A176D52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9546528"/>
        <c:axId val="2795469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'TABLAS '!$B$178</c15:sqref>
                        </c15:formulaRef>
                      </c:ext>
                    </c:extLst>
                    <c:strCache>
                      <c:ptCount val="1"/>
                      <c:pt idx="0">
                        <c:v>ENE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'TABLAS '!$C$176:$I$177</c15:sqref>
                        </c15:formulaRef>
                      </c:ext>
                    </c:extLst>
                    <c:strCache>
                      <c:ptCount val="7"/>
                      <c:pt idx="0">
                        <c:v>Bajo peso
1.12%</c:v>
                      </c:pt>
                      <c:pt idx="1">
                        <c:v>Peso Normal 
17.29%</c:v>
                      </c:pt>
                      <c:pt idx="2">
                        <c:v>Sobrepeso
31.95%</c:v>
                      </c:pt>
                      <c:pt idx="3">
                        <c:v>Obesidad I
17.29%</c:v>
                      </c:pt>
                      <c:pt idx="4">
                        <c:v>Obesidad II
13.15%</c:v>
                      </c:pt>
                      <c:pt idx="5">
                        <c:v>Obesidad III
3.38%</c:v>
                      </c:pt>
                      <c:pt idx="6">
                        <c:v> Sin IMC
15.78%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'TABLAS '!$C$178:$I$178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</c:v>
                      </c:pt>
                      <c:pt idx="1">
                        <c:v>18</c:v>
                      </c:pt>
                      <c:pt idx="2">
                        <c:v>36</c:v>
                      </c:pt>
                      <c:pt idx="3">
                        <c:v>20</c:v>
                      </c:pt>
                      <c:pt idx="4">
                        <c:v>14</c:v>
                      </c:pt>
                      <c:pt idx="5">
                        <c:v>3</c:v>
                      </c:pt>
                      <c:pt idx="6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77A3-4688-AD9A-579B60DE6EF3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'!$B$179</c15:sqref>
                        </c15:formulaRef>
                      </c:ext>
                    </c:extLst>
                    <c:strCache>
                      <c:ptCount val="1"/>
                      <c:pt idx="0">
                        <c:v>FEB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'!$C$176:$I$177</c15:sqref>
                        </c15:formulaRef>
                      </c:ext>
                    </c:extLst>
                    <c:strCache>
                      <c:ptCount val="7"/>
                      <c:pt idx="0">
                        <c:v>Bajo peso
1.12%</c:v>
                      </c:pt>
                      <c:pt idx="1">
                        <c:v>Peso Normal 
17.29%</c:v>
                      </c:pt>
                      <c:pt idx="2">
                        <c:v>Sobrepeso
31.95%</c:v>
                      </c:pt>
                      <c:pt idx="3">
                        <c:v>Obesidad I
17.29%</c:v>
                      </c:pt>
                      <c:pt idx="4">
                        <c:v>Obesidad II
13.15%</c:v>
                      </c:pt>
                      <c:pt idx="5">
                        <c:v>Obesidad III
3.38%</c:v>
                      </c:pt>
                      <c:pt idx="6">
                        <c:v> Sin IMC
15.78%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'!$C$179:$I$179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</c:v>
                      </c:pt>
                      <c:pt idx="1">
                        <c:v>14</c:v>
                      </c:pt>
                      <c:pt idx="2">
                        <c:v>29</c:v>
                      </c:pt>
                      <c:pt idx="3">
                        <c:v>19</c:v>
                      </c:pt>
                      <c:pt idx="4">
                        <c:v>16</c:v>
                      </c:pt>
                      <c:pt idx="5">
                        <c:v>3</c:v>
                      </c:pt>
                      <c:pt idx="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7A3-4688-AD9A-579B60DE6EF3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'!$B$180</c15:sqref>
                        </c15:formulaRef>
                      </c:ext>
                    </c:extLst>
                    <c:strCache>
                      <c:ptCount val="1"/>
                      <c:pt idx="0">
                        <c:v>MAR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'!$C$176:$I$177</c15:sqref>
                        </c15:formulaRef>
                      </c:ext>
                    </c:extLst>
                    <c:strCache>
                      <c:ptCount val="7"/>
                      <c:pt idx="0">
                        <c:v>Bajo peso
1.12%</c:v>
                      </c:pt>
                      <c:pt idx="1">
                        <c:v>Peso Normal 
17.29%</c:v>
                      </c:pt>
                      <c:pt idx="2">
                        <c:v>Sobrepeso
31.95%</c:v>
                      </c:pt>
                      <c:pt idx="3">
                        <c:v>Obesidad I
17.29%</c:v>
                      </c:pt>
                      <c:pt idx="4">
                        <c:v>Obesidad II
13.15%</c:v>
                      </c:pt>
                      <c:pt idx="5">
                        <c:v>Obesidad III
3.38%</c:v>
                      </c:pt>
                      <c:pt idx="6">
                        <c:v> Sin IMC
15.78%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'!$C$180:$I$180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14</c:v>
                      </c:pt>
                      <c:pt idx="2">
                        <c:v>20</c:v>
                      </c:pt>
                      <c:pt idx="3">
                        <c:v>7</c:v>
                      </c:pt>
                      <c:pt idx="4">
                        <c:v>5</c:v>
                      </c:pt>
                      <c:pt idx="5">
                        <c:v>3</c:v>
                      </c:pt>
                      <c:pt idx="6">
                        <c:v>42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77A3-4688-AD9A-579B60DE6EF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'!$B$181</c15:sqref>
                        </c15:formulaRef>
                      </c:ext>
                    </c:extLst>
                    <c:strCache>
                      <c:ptCount val="1"/>
                      <c:pt idx="0">
                        <c:v>ABR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'!$C$176:$I$177</c15:sqref>
                        </c15:formulaRef>
                      </c:ext>
                    </c:extLst>
                    <c:strCache>
                      <c:ptCount val="7"/>
                      <c:pt idx="0">
                        <c:v>Bajo peso
1.12%</c:v>
                      </c:pt>
                      <c:pt idx="1">
                        <c:v>Peso Normal 
17.29%</c:v>
                      </c:pt>
                      <c:pt idx="2">
                        <c:v>Sobrepeso
31.95%</c:v>
                      </c:pt>
                      <c:pt idx="3">
                        <c:v>Obesidad I
17.29%</c:v>
                      </c:pt>
                      <c:pt idx="4">
                        <c:v>Obesidad II
13.15%</c:v>
                      </c:pt>
                      <c:pt idx="5">
                        <c:v>Obesidad III
3.38%</c:v>
                      </c:pt>
                      <c:pt idx="6">
                        <c:v> Sin IMC
15.78%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'!$C$181:$I$181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77A3-4688-AD9A-579B60DE6EF3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'!$B$182</c15:sqref>
                        </c15:formulaRef>
                      </c:ext>
                    </c:extLst>
                    <c:strCache>
                      <c:ptCount val="1"/>
                      <c:pt idx="0">
                        <c:v>MAY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'!$C$176:$I$177</c15:sqref>
                        </c15:formulaRef>
                      </c:ext>
                    </c:extLst>
                    <c:strCache>
                      <c:ptCount val="7"/>
                      <c:pt idx="0">
                        <c:v>Bajo peso
1.12%</c:v>
                      </c:pt>
                      <c:pt idx="1">
                        <c:v>Peso Normal 
17.29%</c:v>
                      </c:pt>
                      <c:pt idx="2">
                        <c:v>Sobrepeso
31.95%</c:v>
                      </c:pt>
                      <c:pt idx="3">
                        <c:v>Obesidad I
17.29%</c:v>
                      </c:pt>
                      <c:pt idx="4">
                        <c:v>Obesidad II
13.15%</c:v>
                      </c:pt>
                      <c:pt idx="5">
                        <c:v>Obesidad III
3.38%</c:v>
                      </c:pt>
                      <c:pt idx="6">
                        <c:v> Sin IMC
15.78%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'!$C$182:$I$182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77A3-4688-AD9A-579B60DE6EF3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'!$B$183</c15:sqref>
                        </c15:formulaRef>
                      </c:ext>
                    </c:extLst>
                    <c:strCache>
                      <c:ptCount val="1"/>
                      <c:pt idx="0">
                        <c:v>JUN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'!$C$176:$I$177</c15:sqref>
                        </c15:formulaRef>
                      </c:ext>
                    </c:extLst>
                    <c:strCache>
                      <c:ptCount val="7"/>
                      <c:pt idx="0">
                        <c:v>Bajo peso
1.12%</c:v>
                      </c:pt>
                      <c:pt idx="1">
                        <c:v>Peso Normal 
17.29%</c:v>
                      </c:pt>
                      <c:pt idx="2">
                        <c:v>Sobrepeso
31.95%</c:v>
                      </c:pt>
                      <c:pt idx="3">
                        <c:v>Obesidad I
17.29%</c:v>
                      </c:pt>
                      <c:pt idx="4">
                        <c:v>Obesidad II
13.15%</c:v>
                      </c:pt>
                      <c:pt idx="5">
                        <c:v>Obesidad III
3.38%</c:v>
                      </c:pt>
                      <c:pt idx="6">
                        <c:v> Sin IMC
15.78%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'!$C$183:$I$183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77A3-4688-AD9A-579B60DE6EF3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'!$B$184</c15:sqref>
                        </c15:formulaRef>
                      </c:ext>
                    </c:extLst>
                    <c:strCache>
                      <c:ptCount val="1"/>
                      <c:pt idx="0">
                        <c:v>JUL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'!$C$176:$I$177</c15:sqref>
                        </c15:formulaRef>
                      </c:ext>
                    </c:extLst>
                    <c:strCache>
                      <c:ptCount val="7"/>
                      <c:pt idx="0">
                        <c:v>Bajo peso
1.12%</c:v>
                      </c:pt>
                      <c:pt idx="1">
                        <c:v>Peso Normal 
17.29%</c:v>
                      </c:pt>
                      <c:pt idx="2">
                        <c:v>Sobrepeso
31.95%</c:v>
                      </c:pt>
                      <c:pt idx="3">
                        <c:v>Obesidad I
17.29%</c:v>
                      </c:pt>
                      <c:pt idx="4">
                        <c:v>Obesidad II
13.15%</c:v>
                      </c:pt>
                      <c:pt idx="5">
                        <c:v>Obesidad III
3.38%</c:v>
                      </c:pt>
                      <c:pt idx="6">
                        <c:v> Sin IMC
15.78%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'!$C$184:$I$184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77A3-4688-AD9A-579B60DE6EF3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'!$B$185</c15:sqref>
                        </c15:formulaRef>
                      </c:ext>
                    </c:extLst>
                    <c:strCache>
                      <c:ptCount val="1"/>
                      <c:pt idx="0">
                        <c:v>AGO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'!$C$176:$I$177</c15:sqref>
                        </c15:formulaRef>
                      </c:ext>
                    </c:extLst>
                    <c:strCache>
                      <c:ptCount val="7"/>
                      <c:pt idx="0">
                        <c:v>Bajo peso
1.12%</c:v>
                      </c:pt>
                      <c:pt idx="1">
                        <c:v>Peso Normal 
17.29%</c:v>
                      </c:pt>
                      <c:pt idx="2">
                        <c:v>Sobrepeso
31.95%</c:v>
                      </c:pt>
                      <c:pt idx="3">
                        <c:v>Obesidad I
17.29%</c:v>
                      </c:pt>
                      <c:pt idx="4">
                        <c:v>Obesidad II
13.15%</c:v>
                      </c:pt>
                      <c:pt idx="5">
                        <c:v>Obesidad III
3.38%</c:v>
                      </c:pt>
                      <c:pt idx="6">
                        <c:v> Sin IMC
15.78%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'!$C$185:$I$185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77A3-4688-AD9A-579B60DE6EF3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'!$B$186</c15:sqref>
                        </c15:formulaRef>
                      </c:ext>
                    </c:extLst>
                    <c:strCache>
                      <c:ptCount val="1"/>
                      <c:pt idx="0">
                        <c:v>SEP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'!$C$176:$I$177</c15:sqref>
                        </c15:formulaRef>
                      </c:ext>
                    </c:extLst>
                    <c:strCache>
                      <c:ptCount val="7"/>
                      <c:pt idx="0">
                        <c:v>Bajo peso
1.12%</c:v>
                      </c:pt>
                      <c:pt idx="1">
                        <c:v>Peso Normal 
17.29%</c:v>
                      </c:pt>
                      <c:pt idx="2">
                        <c:v>Sobrepeso
31.95%</c:v>
                      </c:pt>
                      <c:pt idx="3">
                        <c:v>Obesidad I
17.29%</c:v>
                      </c:pt>
                      <c:pt idx="4">
                        <c:v>Obesidad II
13.15%</c:v>
                      </c:pt>
                      <c:pt idx="5">
                        <c:v>Obesidad III
3.38%</c:v>
                      </c:pt>
                      <c:pt idx="6">
                        <c:v> Sin IMC
15.78%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'!$C$186:$I$186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77A3-4688-AD9A-579B60DE6EF3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'!$B$187</c15:sqref>
                        </c15:formulaRef>
                      </c:ext>
                    </c:extLst>
                    <c:strCache>
                      <c:ptCount val="1"/>
                      <c:pt idx="0">
                        <c:v>OCT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'!$C$176:$I$177</c15:sqref>
                        </c15:formulaRef>
                      </c:ext>
                    </c:extLst>
                    <c:strCache>
                      <c:ptCount val="7"/>
                      <c:pt idx="0">
                        <c:v>Bajo peso
1.12%</c:v>
                      </c:pt>
                      <c:pt idx="1">
                        <c:v>Peso Normal 
17.29%</c:v>
                      </c:pt>
                      <c:pt idx="2">
                        <c:v>Sobrepeso
31.95%</c:v>
                      </c:pt>
                      <c:pt idx="3">
                        <c:v>Obesidad I
17.29%</c:v>
                      </c:pt>
                      <c:pt idx="4">
                        <c:v>Obesidad II
13.15%</c:v>
                      </c:pt>
                      <c:pt idx="5">
                        <c:v>Obesidad III
3.38%</c:v>
                      </c:pt>
                      <c:pt idx="6">
                        <c:v> Sin IMC
15.78%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'!$C$187:$I$187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77A3-4688-AD9A-579B60DE6EF3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'!$B$188</c15:sqref>
                        </c15:formulaRef>
                      </c:ext>
                    </c:extLst>
                    <c:strCache>
                      <c:ptCount val="1"/>
                      <c:pt idx="0">
                        <c:v>NOV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'!$C$176:$I$177</c15:sqref>
                        </c15:formulaRef>
                      </c:ext>
                    </c:extLst>
                    <c:strCache>
                      <c:ptCount val="7"/>
                      <c:pt idx="0">
                        <c:v>Bajo peso
1.12%</c:v>
                      </c:pt>
                      <c:pt idx="1">
                        <c:v>Peso Normal 
17.29%</c:v>
                      </c:pt>
                      <c:pt idx="2">
                        <c:v>Sobrepeso
31.95%</c:v>
                      </c:pt>
                      <c:pt idx="3">
                        <c:v>Obesidad I
17.29%</c:v>
                      </c:pt>
                      <c:pt idx="4">
                        <c:v>Obesidad II
13.15%</c:v>
                      </c:pt>
                      <c:pt idx="5">
                        <c:v>Obesidad III
3.38%</c:v>
                      </c:pt>
                      <c:pt idx="6">
                        <c:v> Sin IMC
15.78%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'!$C$188:$I$188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77A3-4688-AD9A-579B60DE6EF3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'!$B$189</c15:sqref>
                        </c15:formulaRef>
                      </c:ext>
                    </c:extLst>
                    <c:strCache>
                      <c:ptCount val="1"/>
                      <c:pt idx="0">
                        <c:v>DIC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'!$C$176:$I$177</c15:sqref>
                        </c15:formulaRef>
                      </c:ext>
                    </c:extLst>
                    <c:strCache>
                      <c:ptCount val="7"/>
                      <c:pt idx="0">
                        <c:v>Bajo peso
1.12%</c:v>
                      </c:pt>
                      <c:pt idx="1">
                        <c:v>Peso Normal 
17.29%</c:v>
                      </c:pt>
                      <c:pt idx="2">
                        <c:v>Sobrepeso
31.95%</c:v>
                      </c:pt>
                      <c:pt idx="3">
                        <c:v>Obesidad I
17.29%</c:v>
                      </c:pt>
                      <c:pt idx="4">
                        <c:v>Obesidad II
13.15%</c:v>
                      </c:pt>
                      <c:pt idx="5">
                        <c:v>Obesidad III
3.38%</c:v>
                      </c:pt>
                      <c:pt idx="6">
                        <c:v> Sin IMC
15.78%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'!$C$189:$I$189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7A3-4688-AD9A-579B60DE6EF3}"/>
                  </c:ext>
                </c:extLst>
              </c15:ser>
            </c15:filteredBarSeries>
          </c:ext>
        </c:extLst>
      </c:barChart>
      <c:catAx>
        <c:axId val="27954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9546920"/>
        <c:crosses val="autoZero"/>
        <c:auto val="1"/>
        <c:lblAlgn val="ctr"/>
        <c:lblOffset val="100"/>
        <c:noMultiLvlLbl val="0"/>
      </c:catAx>
      <c:valAx>
        <c:axId val="279546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9546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RANGO DE EDAD DE MUJERES ATENDIDAS NUTRICIÓN</a:t>
            </a:r>
            <a:r>
              <a:rPr lang="es-MX" baseline="0"/>
              <a:t> 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'TABLAS '!$Z$158:$Z$159</c:f>
              <c:strCache>
                <c:ptCount val="2"/>
                <c:pt idx="0">
                  <c:v>ENE-MAR</c:v>
                </c:pt>
                <c:pt idx="1">
                  <c:v>NUT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'!$X$160:$X$165</c:f>
              <c:strCache>
                <c:ptCount val="6"/>
                <c:pt idx="0">
                  <c:v>18-25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56-65</c:v>
                </c:pt>
                <c:pt idx="5">
                  <c:v>66+</c:v>
                </c:pt>
              </c:strCache>
            </c:strRef>
          </c:cat>
          <c:val>
            <c:numRef>
              <c:f>'TABLAS '!$Z$160:$Z$165</c:f>
              <c:numCache>
                <c:formatCode>General</c:formatCode>
                <c:ptCount val="6"/>
                <c:pt idx="0">
                  <c:v>20</c:v>
                </c:pt>
                <c:pt idx="1">
                  <c:v>53</c:v>
                </c:pt>
                <c:pt idx="2">
                  <c:v>58</c:v>
                </c:pt>
                <c:pt idx="3">
                  <c:v>72</c:v>
                </c:pt>
                <c:pt idx="4">
                  <c:v>37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1B-4BE0-BBD5-69B9F8EAD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9540256"/>
        <c:axId val="2795406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'TABLAS '!$Y$158:$Y$159</c15:sqref>
                        </c15:formulaRef>
                      </c:ext>
                    </c:extLst>
                    <c:strCache>
                      <c:ptCount val="2"/>
                      <c:pt idx="0">
                        <c:v>ENE-MAR</c:v>
                      </c:pt>
                      <c:pt idx="1">
                        <c:v>SALUD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'TABLAS '!$X$160:$X$165</c15:sqref>
                        </c15:formulaRef>
                      </c:ext>
                    </c:extLst>
                    <c:strCache>
                      <c:ptCount val="6"/>
                      <c:pt idx="0">
                        <c:v>18-25</c:v>
                      </c:pt>
                      <c:pt idx="1">
                        <c:v>26-35</c:v>
                      </c:pt>
                      <c:pt idx="2">
                        <c:v>36-45</c:v>
                      </c:pt>
                      <c:pt idx="3">
                        <c:v>46-55</c:v>
                      </c:pt>
                      <c:pt idx="4">
                        <c:v>56-65</c:v>
                      </c:pt>
                      <c:pt idx="5">
                        <c:v>66+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'TABLAS '!$Y$160:$Y$165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48</c:v>
                      </c:pt>
                      <c:pt idx="1">
                        <c:v>210</c:v>
                      </c:pt>
                      <c:pt idx="2">
                        <c:v>204</c:v>
                      </c:pt>
                      <c:pt idx="3">
                        <c:v>223</c:v>
                      </c:pt>
                      <c:pt idx="4">
                        <c:v>126</c:v>
                      </c:pt>
                      <c:pt idx="5">
                        <c:v>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11B-4BE0-BBD5-69B9F8EAD758}"/>
                  </c:ext>
                </c:extLst>
              </c15:ser>
            </c15:filteredBarSeries>
          </c:ext>
        </c:extLst>
      </c:barChart>
      <c:catAx>
        <c:axId val="27954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9540648"/>
        <c:crosses val="autoZero"/>
        <c:auto val="1"/>
        <c:lblAlgn val="ctr"/>
        <c:lblOffset val="100"/>
        <c:noMultiLvlLbl val="0"/>
      </c:catAx>
      <c:valAx>
        <c:axId val="279540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9540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'!$AP$4</c:f>
              <c:strCache>
                <c:ptCount val="1"/>
                <c:pt idx="0">
                  <c:v>ENE-MAR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'!$AO$5:$AO$10</c:f>
              <c:strCache>
                <c:ptCount val="6"/>
                <c:pt idx="0">
                  <c:v>18-25
20.97%</c:v>
                </c:pt>
                <c:pt idx="1">
                  <c:v>26-35
22.84%</c:v>
                </c:pt>
                <c:pt idx="2">
                  <c:v>36-45
21.21%</c:v>
                </c:pt>
                <c:pt idx="3">
                  <c:v>46-55
17.71%</c:v>
                </c:pt>
                <c:pt idx="4">
                  <c:v>56-65
8.62%</c:v>
                </c:pt>
                <c:pt idx="5">
                  <c:v>66+
8.62%</c:v>
                </c:pt>
              </c:strCache>
            </c:strRef>
          </c:cat>
          <c:val>
            <c:numRef>
              <c:f>'TABLAS '!$AP$5:$AP$10</c:f>
              <c:numCache>
                <c:formatCode>General</c:formatCode>
                <c:ptCount val="6"/>
                <c:pt idx="0">
                  <c:v>90</c:v>
                </c:pt>
                <c:pt idx="1">
                  <c:v>98</c:v>
                </c:pt>
                <c:pt idx="2">
                  <c:v>91</c:v>
                </c:pt>
                <c:pt idx="3">
                  <c:v>76</c:v>
                </c:pt>
                <c:pt idx="4">
                  <c:v>37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38-490D-9644-B2B3712494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79542216"/>
        <c:axId val="279542608"/>
      </c:barChart>
      <c:catAx>
        <c:axId val="279542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9542608"/>
        <c:crosses val="autoZero"/>
        <c:auto val="1"/>
        <c:lblAlgn val="ctr"/>
        <c:lblOffset val="100"/>
        <c:noMultiLvlLbl val="0"/>
      </c:catAx>
      <c:valAx>
        <c:axId val="27954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9542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ZONA DEMOGRAFICA HABITACIONAL DE MUJERES ATENDIDAS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'!$AF$21</c:f>
              <c:strCache>
                <c:ptCount val="1"/>
                <c:pt idx="0">
                  <c:v>ENE-MAR 2024</c:v>
                </c:pt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'!$AG$20:$AH$20</c:f>
              <c:strCache>
                <c:ptCount val="2"/>
                <c:pt idx="0">
                  <c:v>Urbana
77.16% </c:v>
                </c:pt>
                <c:pt idx="1">
                  <c:v>Rural 
22.84%</c:v>
                </c:pt>
              </c:strCache>
              <c:extLst xmlns:c15="http://schemas.microsoft.com/office/drawing/2012/chart"/>
            </c:strRef>
          </c:cat>
          <c:val>
            <c:numRef>
              <c:f>'TABLAS '!$AG$21:$AH$21</c:f>
              <c:numCache>
                <c:formatCode>General</c:formatCode>
                <c:ptCount val="2"/>
                <c:pt idx="0">
                  <c:v>331</c:v>
                </c:pt>
                <c:pt idx="1">
                  <c:v>98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88CD-4FC9-B0BE-75FCE5CBF489}"/>
            </c:ext>
          </c:extLst>
        </c:ser>
        <c:ser>
          <c:idx val="5"/>
          <c:order val="5"/>
          <c:tx>
            <c:strRef>
              <c:f>'TABLAS '!$AF$26</c:f>
              <c:strCache>
                <c:ptCount val="1"/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'!$AG$20:$AH$20</c:f>
              <c:strCache>
                <c:ptCount val="2"/>
                <c:pt idx="0">
                  <c:v>Urbana
77.16% </c:v>
                </c:pt>
                <c:pt idx="1">
                  <c:v>Rural 
22.84%</c:v>
                </c:pt>
              </c:strCache>
              <c:extLst xmlns:c15="http://schemas.microsoft.com/office/drawing/2012/chart"/>
            </c:strRef>
          </c:cat>
          <c:val>
            <c:numRef>
              <c:f>'TABLAS '!$AG$26:$AH$26</c:f>
              <c:numCache>
                <c:formatCode>General</c:formatCode>
                <c:ptCount val="2"/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88CD-4FC9-B0BE-75FCE5CBF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2206920"/>
        <c:axId val="38220927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'TABLAS '!$AF$22</c15:sqref>
                        </c15:formulaRef>
                      </c:ext>
                    </c:extLst>
                    <c:strCache>
                      <c:ptCount val="1"/>
                      <c:pt idx="0">
                        <c:v>ABR-JUN 2024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'TABLAS '!$AG$20:$AH$20</c15:sqref>
                        </c15:formulaRef>
                      </c:ext>
                    </c:extLst>
                    <c:strCache>
                      <c:ptCount val="2"/>
                      <c:pt idx="0">
                        <c:v>Urbana
77.16% </c:v>
                      </c:pt>
                      <c:pt idx="1">
                        <c:v>Rural 
22.84%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'TABLAS '!$AG$22:$AH$22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8CD-4FC9-B0BE-75FCE5CBF48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'!$AF$23</c15:sqref>
                        </c15:formulaRef>
                      </c:ext>
                    </c:extLst>
                    <c:strCache>
                      <c:ptCount val="1"/>
                      <c:pt idx="0">
                        <c:v>JUL-SEP 2024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'!$AG$20:$AH$20</c15:sqref>
                        </c15:formulaRef>
                      </c:ext>
                    </c:extLst>
                    <c:strCache>
                      <c:ptCount val="2"/>
                      <c:pt idx="0">
                        <c:v>Urbana
77.16% </c:v>
                      </c:pt>
                      <c:pt idx="1">
                        <c:v>Rural 
22.84%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'!$AG$23:$AH$23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8CD-4FC9-B0BE-75FCE5CBF48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'!$AF$24</c15:sqref>
                        </c15:formulaRef>
                      </c:ext>
                    </c:extLst>
                    <c:strCache>
                      <c:ptCount val="1"/>
                      <c:pt idx="0">
                        <c:v>OCT-DIC 2024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'!$AG$20:$AH$20</c15:sqref>
                        </c15:formulaRef>
                      </c:ext>
                    </c:extLst>
                    <c:strCache>
                      <c:ptCount val="2"/>
                      <c:pt idx="0">
                        <c:v>Urbana
77.16% </c:v>
                      </c:pt>
                      <c:pt idx="1">
                        <c:v>Rural 
22.84%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'!$AG$24:$AH$24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8CD-4FC9-B0BE-75FCE5CBF48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'!$AF$25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'!$AG$20:$AH$20</c15:sqref>
                        </c15:formulaRef>
                      </c:ext>
                    </c:extLst>
                    <c:strCache>
                      <c:ptCount val="2"/>
                      <c:pt idx="0">
                        <c:v>Urbana
77.16% </c:v>
                      </c:pt>
                      <c:pt idx="1">
                        <c:v>Rural 
22.84%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'!$AG$25:$AH$25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77.156177156177151</c:v>
                      </c:pt>
                      <c:pt idx="1">
                        <c:v>22.843822843822842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8CD-4FC9-B0BE-75FCE5CBF489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'!$AF$27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'!$AG$20:$AH$20</c15:sqref>
                        </c15:formulaRef>
                      </c:ext>
                    </c:extLst>
                    <c:strCache>
                      <c:ptCount val="2"/>
                      <c:pt idx="0">
                        <c:v>Urbana
77.16% </c:v>
                      </c:pt>
                      <c:pt idx="1">
                        <c:v>Rural 
22.84%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'!$AG$27:$AH$27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8CD-4FC9-B0BE-75FCE5CBF489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'!$AF$28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'!$AG$20:$AH$20</c15:sqref>
                        </c15:formulaRef>
                      </c:ext>
                    </c:extLst>
                    <c:strCache>
                      <c:ptCount val="2"/>
                      <c:pt idx="0">
                        <c:v>Urbana
77.16% </c:v>
                      </c:pt>
                      <c:pt idx="1">
                        <c:v>Rural 
22.84%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'!$AG$28:$AH$28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8CD-4FC9-B0BE-75FCE5CBF489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'!$AF$29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 w="28575">
                    <a:solidFill>
                      <a:schemeClr val="bg2"/>
                    </a:solidFill>
                  </a:ln>
                  <a:effectLst/>
                </c:spPr>
                <c:invertIfNegative val="0"/>
                <c:dPt>
                  <c:idx val="1"/>
                  <c:invertIfNegative val="0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accent6">
                          <a:lumMod val="50000"/>
                        </a:schemeClr>
                      </a:solidFill>
                      <a:prstDash val="sysDash"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9-88CD-4FC9-B0BE-75FCE5CBF489}"/>
                    </c:ext>
                  </c:extLst>
                </c:dPt>
                <c:dLbls>
                  <c:dLbl>
                    <c:idx val="0"/>
                    <c:spPr>
                      <a:solidFill>
                        <a:schemeClr val="accent1"/>
                      </a:solidFill>
                      <a:ln>
                        <a:solidFill>
                          <a:schemeClr val="bg2"/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200" b="1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2-8679-41C5-AC54-87DB6AC9CF41}"/>
                      </c:ext>
                    </c:extLst>
                  </c:dLbl>
                  <c:dLbl>
                    <c:idx val="1"/>
                    <c:spPr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  <a:ln>
                        <a:solidFill>
                          <a:schemeClr val="accent6">
                            <a:lumMod val="50000"/>
                          </a:schemeClr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200" b="1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9-88CD-4FC9-B0BE-75FCE5CBF489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'!$AG$20:$AH$20</c15:sqref>
                        </c15:formulaRef>
                      </c:ext>
                    </c:extLst>
                    <c:strCache>
                      <c:ptCount val="2"/>
                      <c:pt idx="0">
                        <c:v>Urbana
77.16% </c:v>
                      </c:pt>
                      <c:pt idx="1">
                        <c:v>Rural 
22.84%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'!$AG$29:$AH$29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8CD-4FC9-B0BE-75FCE5CBF489}"/>
                  </c:ext>
                </c:extLst>
              </c15:ser>
            </c15:filteredBarSeries>
          </c:ext>
        </c:extLst>
      </c:barChart>
      <c:catAx>
        <c:axId val="38220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2209272"/>
        <c:crosses val="autoZero"/>
        <c:auto val="1"/>
        <c:lblAlgn val="ctr"/>
        <c:lblOffset val="100"/>
        <c:noMultiLvlLbl val="0"/>
      </c:catAx>
      <c:valAx>
        <c:axId val="382209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2206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RANGO DE EDAD DE MUJERES ATENDIDAS </a:t>
            </a:r>
          </a:p>
          <a:p>
            <a:pPr>
              <a:defRPr/>
            </a:pPr>
            <a:r>
              <a:rPr lang="es-MX"/>
              <a:t>ÁREA PSICOLOGÍA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'!$I$52</c:f>
              <c:strCache>
                <c:ptCount val="1"/>
                <c:pt idx="0">
                  <c:v>ENE- MAR 24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'!$H$53:$H$58</c:f>
              <c:strCache>
                <c:ptCount val="6"/>
                <c:pt idx="0">
                  <c:v>18-25
13.41%</c:v>
                </c:pt>
                <c:pt idx="1">
                  <c:v>26-35
23.70%</c:v>
                </c:pt>
                <c:pt idx="2">
                  <c:v>36-45
25.04%</c:v>
                </c:pt>
                <c:pt idx="3">
                  <c:v>46-55
17.88%</c:v>
                </c:pt>
                <c:pt idx="4">
                  <c:v>56-65
13.41%</c:v>
                </c:pt>
                <c:pt idx="5">
                  <c:v>66+
6.56%</c:v>
                </c:pt>
              </c:strCache>
            </c:strRef>
          </c:cat>
          <c:val>
            <c:numRef>
              <c:f>'TABLAS '!$I$53:$I$58</c:f>
              <c:numCache>
                <c:formatCode>General</c:formatCode>
                <c:ptCount val="6"/>
                <c:pt idx="0">
                  <c:v>90</c:v>
                </c:pt>
                <c:pt idx="1">
                  <c:v>159</c:v>
                </c:pt>
                <c:pt idx="2">
                  <c:v>168</c:v>
                </c:pt>
                <c:pt idx="3">
                  <c:v>120</c:v>
                </c:pt>
                <c:pt idx="4">
                  <c:v>90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45-4EC1-A124-12131FEFF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82206136"/>
        <c:axId val="382212408"/>
      </c:barChart>
      <c:catAx>
        <c:axId val="382206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2212408"/>
        <c:crosses val="autoZero"/>
        <c:auto val="1"/>
        <c:lblAlgn val="ctr"/>
        <c:lblOffset val="100"/>
        <c:noMultiLvlLbl val="0"/>
      </c:catAx>
      <c:valAx>
        <c:axId val="382212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2206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ATENCIONES BRINDADAS EN EL ÁREA DE CAPACITACIÓN Y DESARROLLO HUMANO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'!$AG$137:$AG$139</c:f>
              <c:strCache>
                <c:ptCount val="3"/>
                <c:pt idx="0">
                  <c:v>ATENCIONES BRINDADAS EN EL ÁREA DE CAPACITACIÓN Y DESARROLLO HUMANO </c:v>
                </c:pt>
                <c:pt idx="1">
                  <c:v>Total Mensual </c:v>
                </c:pt>
                <c:pt idx="2">
                  <c:v>M</c:v>
                </c:pt>
              </c:strCache>
            </c:strRef>
          </c:tx>
          <c:spPr>
            <a:solidFill>
              <a:schemeClr val="accent3"/>
            </a:solidFill>
            <a:ln w="28575"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'TABLAS '!$AF$140:$AF$151</c15:sqref>
                  </c15:fullRef>
                </c:ext>
              </c:extLst>
              <c:f>'TABLAS '!$AF$140:$AF$142</c:f>
              <c:strCache>
                <c:ptCount val="3"/>
                <c:pt idx="0">
                  <c:v>ENE
4.90%</c:v>
                </c:pt>
                <c:pt idx="1">
                  <c:v>FEB
57.90%</c:v>
                </c:pt>
                <c:pt idx="2">
                  <c:v>MAR
37.19%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'TABLAS '!$AG$140:$AG$151</c15:sqref>
                  </c15:fullRef>
                </c:ext>
              </c:extLst>
              <c:f>'TABLAS '!$AG$140:$AG$142</c:f>
              <c:numCache>
                <c:formatCode>#,##0</c:formatCode>
                <c:ptCount val="3"/>
                <c:pt idx="0">
                  <c:v>88</c:v>
                </c:pt>
                <c:pt idx="1">
                  <c:v>727</c:v>
                </c:pt>
                <c:pt idx="2">
                  <c:v>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C-484A-986F-CDB927CE3864}"/>
            </c:ext>
          </c:extLst>
        </c:ser>
        <c:ser>
          <c:idx val="1"/>
          <c:order val="1"/>
          <c:tx>
            <c:strRef>
              <c:f>'TABLAS '!$AH$137:$AH$139</c:f>
              <c:strCache>
                <c:ptCount val="3"/>
                <c:pt idx="0">
                  <c:v>ATENCIONES BRINDADAS EN EL ÁREA DE CAPACITACIÓN Y DESARROLLO HUMANO </c:v>
                </c:pt>
                <c:pt idx="1">
                  <c:v>Total Mensual </c:v>
                </c:pt>
                <c:pt idx="2">
                  <c:v>H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bg2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'TABLAS '!$AF$140:$AF$151</c15:sqref>
                  </c15:fullRef>
                </c:ext>
              </c:extLst>
              <c:f>'TABLAS '!$AF$140:$AF$142</c:f>
              <c:strCache>
                <c:ptCount val="3"/>
                <c:pt idx="0">
                  <c:v>ENE
4.90%</c:v>
                </c:pt>
                <c:pt idx="1">
                  <c:v>FEB
57.90%</c:v>
                </c:pt>
                <c:pt idx="2">
                  <c:v>MAR
37.19%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'TABLAS '!$AH$140:$AH$151</c15:sqref>
                  </c15:fullRef>
                </c:ext>
              </c:extLst>
              <c:f>'TABLAS '!$AH$140:$AH$142</c:f>
              <c:numCache>
                <c:formatCode>#,##0</c:formatCode>
                <c:ptCount val="3"/>
                <c:pt idx="0">
                  <c:v>9</c:v>
                </c:pt>
                <c:pt idx="1">
                  <c:v>419</c:v>
                </c:pt>
                <c:pt idx="2">
                  <c:v>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3C-484A-986F-CDB927CE3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2207704"/>
        <c:axId val="382211232"/>
      </c:barChart>
      <c:catAx>
        <c:axId val="382207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2211232"/>
        <c:crosses val="autoZero"/>
        <c:auto val="1"/>
        <c:lblAlgn val="ctr"/>
        <c:lblOffset val="100"/>
        <c:noMultiLvlLbl val="0"/>
      </c:catAx>
      <c:valAx>
        <c:axId val="38221123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2207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ATENCIONES DERIVADAS POR CONFERENCIAS Y CURSOS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'!$AL$140</c:f>
              <c:strCache>
                <c:ptCount val="1"/>
                <c:pt idx="0">
                  <c:v>ENE</c:v>
                </c:pt>
              </c:strCache>
              <c:extLst xmlns:c15="http://schemas.microsoft.com/office/drawing/2012/chart"/>
            </c:strRef>
          </c:tx>
          <c:spPr>
            <a:solidFill>
              <a:schemeClr val="bg2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bg2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'!$AM$139</c:f>
              <c:strCache>
                <c:ptCount val="1"/>
                <c:pt idx="0">
                  <c:v>Conferencias</c:v>
                </c:pt>
              </c:strCache>
              <c:extLst xmlns:c15="http://schemas.microsoft.com/office/drawing/2012/chart"/>
            </c:strRef>
          </c:cat>
          <c:val>
            <c:numRef>
              <c:f>'TABLAS '!$AM$140</c:f>
              <c:numCache>
                <c:formatCode>#,##0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8C39-40EE-A2A5-EA596A930B10}"/>
            </c:ext>
          </c:extLst>
        </c:ser>
        <c:ser>
          <c:idx val="1"/>
          <c:order val="1"/>
          <c:tx>
            <c:strRef>
              <c:f>'TABLAS '!$AL$141</c:f>
              <c:strCache>
                <c:ptCount val="1"/>
                <c:pt idx="0">
                  <c:v>FEB</c:v>
                </c:pt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'!$AM$139</c:f>
              <c:strCache>
                <c:ptCount val="1"/>
                <c:pt idx="0">
                  <c:v>Conferencias</c:v>
                </c:pt>
              </c:strCache>
              <c:extLst xmlns:c15="http://schemas.microsoft.com/office/drawing/2012/chart"/>
            </c:strRef>
          </c:cat>
          <c:val>
            <c:numRef>
              <c:f>'TABLAS '!$AM$141</c:f>
              <c:numCache>
                <c:formatCode>#,##0</c:formatCode>
                <c:ptCount val="1"/>
                <c:pt idx="0">
                  <c:v>22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8C39-40EE-A2A5-EA596A930B10}"/>
            </c:ext>
          </c:extLst>
        </c:ser>
        <c:ser>
          <c:idx val="2"/>
          <c:order val="2"/>
          <c:tx>
            <c:strRef>
              <c:f>'TABLAS '!$AL$142</c:f>
              <c:strCache>
                <c:ptCount val="1"/>
                <c:pt idx="0">
                  <c:v>MAR</c:v>
                </c:pt>
              </c:strCache>
              <c:extLst xmlns:c15="http://schemas.microsoft.com/office/drawing/2012/chart"/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'!$AM$139</c:f>
              <c:strCache>
                <c:ptCount val="1"/>
                <c:pt idx="0">
                  <c:v>Conferencias</c:v>
                </c:pt>
              </c:strCache>
              <c:extLst xmlns:c15="http://schemas.microsoft.com/office/drawing/2012/chart"/>
            </c:strRef>
          </c:cat>
          <c:val>
            <c:numRef>
              <c:f>'TABLAS '!$AM$142</c:f>
              <c:numCache>
                <c:formatCode>#,##0</c:formatCode>
                <c:ptCount val="1"/>
                <c:pt idx="0">
                  <c:v>23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C39-40EE-A2A5-EA596A930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2208880"/>
        <c:axId val="382211624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'TABLAS '!$AL$143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'TABLAS '!$AM$139</c15:sqref>
                        </c15:formulaRef>
                      </c:ext>
                    </c:extLst>
                    <c:strCache>
                      <c:ptCount val="1"/>
                      <c:pt idx="0">
                        <c:v>Conferencias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'TABLAS '!$AM$143</c15:sqref>
                        </c15:formulaRef>
                      </c:ext>
                    </c:extLst>
                    <c:numCache>
                      <c:formatCode>#,##0</c:formatCode>
                      <c:ptCount val="1"/>
                      <c:pt idx="0">
                        <c:v>100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8C39-40EE-A2A5-EA596A930B10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'!$AL$144</c15:sqref>
                        </c15:formulaRef>
                      </c:ext>
                    </c:extLst>
                    <c:strCache>
                      <c:ptCount val="1"/>
                      <c:pt idx="0">
                        <c:v>ABR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'!$AM$139</c15:sqref>
                        </c15:formulaRef>
                      </c:ext>
                    </c:extLst>
                    <c:strCache>
                      <c:ptCount val="1"/>
                      <c:pt idx="0">
                        <c:v>Conferencias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'!$AM$144</c15:sqref>
                        </c15:formulaRef>
                      </c:ext>
                    </c:extLst>
                    <c:numCache>
                      <c:formatCode>#,##0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C39-40EE-A2A5-EA596A930B10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'!$AL$145</c15:sqref>
                        </c15:formulaRef>
                      </c:ext>
                    </c:extLst>
                    <c:strCache>
                      <c:ptCount val="1"/>
                      <c:pt idx="0">
                        <c:v>MAY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'!$AM$139</c15:sqref>
                        </c15:formulaRef>
                      </c:ext>
                    </c:extLst>
                    <c:strCache>
                      <c:ptCount val="1"/>
                      <c:pt idx="0">
                        <c:v>Conferencias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'!$AM$145</c15:sqref>
                        </c15:formulaRef>
                      </c:ext>
                    </c:extLst>
                    <c:numCache>
                      <c:formatCode>#,##0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C39-40EE-A2A5-EA596A930B10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'!$AL$146</c15:sqref>
                        </c15:formulaRef>
                      </c:ext>
                    </c:extLst>
                    <c:strCache>
                      <c:ptCount val="1"/>
                      <c:pt idx="0">
                        <c:v>JUN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'!$AM$139</c15:sqref>
                        </c15:formulaRef>
                      </c:ext>
                    </c:extLst>
                    <c:strCache>
                      <c:ptCount val="1"/>
                      <c:pt idx="0">
                        <c:v>Conferencias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'!$AM$146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C39-40EE-A2A5-EA596A930B10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'!$AL$147</c15:sqref>
                        </c15:formulaRef>
                      </c:ext>
                    </c:extLst>
                    <c:strCache>
                      <c:ptCount val="1"/>
                      <c:pt idx="0">
                        <c:v>JUL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'!$AM$139</c15:sqref>
                        </c15:formulaRef>
                      </c:ext>
                    </c:extLst>
                    <c:strCache>
                      <c:ptCount val="1"/>
                      <c:pt idx="0">
                        <c:v>Conferencias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'!$AM$147</c15:sqref>
                        </c15:formulaRef>
                      </c:ext>
                    </c:extLst>
                    <c:numCache>
                      <c:formatCode>#,##0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C39-40EE-A2A5-EA596A930B10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'!$AL$148</c15:sqref>
                        </c15:formulaRef>
                      </c:ext>
                    </c:extLst>
                    <c:strCache>
                      <c:ptCount val="1"/>
                      <c:pt idx="0">
                        <c:v>AGO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'!$AM$139</c15:sqref>
                        </c15:formulaRef>
                      </c:ext>
                    </c:extLst>
                    <c:strCache>
                      <c:ptCount val="1"/>
                      <c:pt idx="0">
                        <c:v>Conferencias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'!$AM$148</c15:sqref>
                        </c15:formulaRef>
                      </c:ext>
                    </c:extLst>
                    <c:numCache>
                      <c:formatCode>#,##0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C39-40EE-A2A5-EA596A930B10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'!$AL$149</c15:sqref>
                        </c15:formulaRef>
                      </c:ext>
                    </c:extLst>
                    <c:strCache>
                      <c:ptCount val="1"/>
                      <c:pt idx="0">
                        <c:v>SEP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'!$AM$139</c15:sqref>
                        </c15:formulaRef>
                      </c:ext>
                    </c:extLst>
                    <c:strCache>
                      <c:ptCount val="1"/>
                      <c:pt idx="0">
                        <c:v>Conferencias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'!$AM$149</c15:sqref>
                        </c15:formulaRef>
                      </c:ext>
                    </c:extLst>
                    <c:numCache>
                      <c:formatCode>#,##0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8C39-40EE-A2A5-EA596A930B10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'!$AL$150</c15:sqref>
                        </c15:formulaRef>
                      </c:ext>
                    </c:extLst>
                    <c:strCache>
                      <c:ptCount val="1"/>
                      <c:pt idx="0">
                        <c:v>OCT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'!$AM$139</c15:sqref>
                        </c15:formulaRef>
                      </c:ext>
                    </c:extLst>
                    <c:strCache>
                      <c:ptCount val="1"/>
                      <c:pt idx="0">
                        <c:v>Conferencias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'!$AM$150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8C39-40EE-A2A5-EA596A930B10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'!$AL$151</c15:sqref>
                        </c15:formulaRef>
                      </c:ext>
                    </c:extLst>
                    <c:strCache>
                      <c:ptCount val="1"/>
                      <c:pt idx="0">
                        <c:v>NOV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'!$AM$139</c15:sqref>
                        </c15:formulaRef>
                      </c:ext>
                    </c:extLst>
                    <c:strCache>
                      <c:ptCount val="1"/>
                      <c:pt idx="0">
                        <c:v>Conferencias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'!$AM$151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8C39-40EE-A2A5-EA596A930B10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'!$AL$152</c15:sqref>
                        </c15:formulaRef>
                      </c:ext>
                    </c:extLst>
                    <c:strCache>
                      <c:ptCount val="1"/>
                      <c:pt idx="0">
                        <c:v>DIC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'!$AM$139</c15:sqref>
                        </c15:formulaRef>
                      </c:ext>
                    </c:extLst>
                    <c:strCache>
                      <c:ptCount val="1"/>
                      <c:pt idx="0">
                        <c:v>Conferencias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'!$AM$152</c15:sqref>
                        </c15:formulaRef>
                      </c:ext>
                    </c:extLst>
                    <c:numCache>
                      <c:formatCode>#,##0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8C39-40EE-A2A5-EA596A930B10}"/>
                  </c:ext>
                </c:extLst>
              </c15:ser>
            </c15:filteredBarSeries>
          </c:ext>
        </c:extLst>
      </c:barChart>
      <c:catAx>
        <c:axId val="38220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2211624"/>
        <c:crosses val="autoZero"/>
        <c:auto val="1"/>
        <c:lblAlgn val="ctr"/>
        <c:lblOffset val="100"/>
        <c:noMultiLvlLbl val="0"/>
      </c:catAx>
      <c:valAx>
        <c:axId val="38221162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220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CAPACITACIÓN POR AMBITO DE ATENCIÓN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'!$AR$139</c:f>
              <c:strCache>
                <c:ptCount val="1"/>
                <c:pt idx="0">
                  <c:v>ENE</c:v>
                </c:pt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('TABLAS '!$AS$138,'TABLAS '!$AV$138:$AW$138)</c:f>
              <c:strCache>
                <c:ptCount val="3"/>
                <c:pt idx="0">
                  <c:v>Educativo
70.33%</c:v>
                </c:pt>
                <c:pt idx="1">
                  <c:v>Sociedad Sanjuanense
7.37%</c:v>
                </c:pt>
                <c:pt idx="2">
                  <c:v>Empresarial
22.28%</c:v>
                </c:pt>
              </c:strCache>
              <c:extLst xmlns:c15="http://schemas.microsoft.com/office/drawing/2012/chart"/>
            </c:strRef>
          </c:cat>
          <c:val>
            <c:numRef>
              <c:f>('TABLAS '!$AS$139,'TABLAS '!$AV$139:$AW$139)</c:f>
              <c:numCache>
                <c:formatCode>General</c:formatCode>
                <c:ptCount val="3"/>
                <c:pt idx="0" formatCode="#,##0">
                  <c:v>1392</c:v>
                </c:pt>
                <c:pt idx="1">
                  <c:v>146</c:v>
                </c:pt>
                <c:pt idx="2">
                  <c:v>441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95F8-4D88-A68D-AE136894B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2210056"/>
        <c:axId val="38221044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'TABLAS '!$AR$140</c15:sqref>
                        </c15:formulaRef>
                      </c:ext>
                    </c:extLst>
                    <c:strCache>
                      <c:ptCount val="1"/>
                      <c:pt idx="0">
                        <c:v>FEB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('TABLAS '!$AS$138,'TABLAS '!$AV$138:$AW$138)</c15:sqref>
                        </c15:formulaRef>
                      </c:ext>
                    </c:extLst>
                    <c:strCache>
                      <c:ptCount val="3"/>
                      <c:pt idx="0">
                        <c:v>Educativo
70.33%</c:v>
                      </c:pt>
                      <c:pt idx="1">
                        <c:v>Sociedad Sanjuanense
7.37%</c:v>
                      </c:pt>
                      <c:pt idx="2">
                        <c:v>Empresarial
22.28%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('TABLAS '!$AS$140,'TABLAS '!$AV$140:$AW$140)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95F8-4D88-A68D-AE136894BB5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'!$AR$141</c15:sqref>
                        </c15:formulaRef>
                      </c:ext>
                    </c:extLst>
                    <c:strCache>
                      <c:ptCount val="1"/>
                      <c:pt idx="0">
                        <c:v>MAR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'!$AS$138,'TABLAS '!$AV$138:$AW$138)</c15:sqref>
                        </c15:formulaRef>
                      </c:ext>
                    </c:extLst>
                    <c:strCache>
                      <c:ptCount val="3"/>
                      <c:pt idx="0">
                        <c:v>Educativo
70.33%</c:v>
                      </c:pt>
                      <c:pt idx="1">
                        <c:v>Sociedad Sanjuanense
7.37%</c:v>
                      </c:pt>
                      <c:pt idx="2">
                        <c:v>Empresarial
22.28%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'!$AS$141,'TABLAS '!$AV$141:$AW$141)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5F8-4D88-A68D-AE136894BB55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'!$AR$142</c15:sqref>
                        </c15:formulaRef>
                      </c:ext>
                    </c:extLst>
                    <c:strCache>
                      <c:ptCount val="1"/>
                      <c:pt idx="0">
                        <c:v>ABR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'!$AS$138,'TABLAS '!$AV$138:$AW$138)</c15:sqref>
                        </c15:formulaRef>
                      </c:ext>
                    </c:extLst>
                    <c:strCache>
                      <c:ptCount val="3"/>
                      <c:pt idx="0">
                        <c:v>Educativo
70.33%</c:v>
                      </c:pt>
                      <c:pt idx="1">
                        <c:v>Sociedad Sanjuanense
7.37%</c:v>
                      </c:pt>
                      <c:pt idx="2">
                        <c:v>Empresarial
22.28%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'!$AS$142,'TABLAS '!$AV$142:$AW$142)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5F8-4D88-A68D-AE136894BB55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'!$AR$143</c15:sqref>
                        </c15:formulaRef>
                      </c:ext>
                    </c:extLst>
                    <c:strCache>
                      <c:ptCount val="1"/>
                      <c:pt idx="0">
                        <c:v>MAY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'!$AS$138,'TABLAS '!$AV$138:$AW$138)</c15:sqref>
                        </c15:formulaRef>
                      </c:ext>
                    </c:extLst>
                    <c:strCache>
                      <c:ptCount val="3"/>
                      <c:pt idx="0">
                        <c:v>Educativo
70.33%</c:v>
                      </c:pt>
                      <c:pt idx="1">
                        <c:v>Sociedad Sanjuanense
7.37%</c:v>
                      </c:pt>
                      <c:pt idx="2">
                        <c:v>Empresarial
22.28%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'!$AS$143,'TABLAS '!$AV$143:$AW$143)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5F8-4D88-A68D-AE136894BB55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'!$AR$144</c15:sqref>
                        </c15:formulaRef>
                      </c:ext>
                    </c:extLst>
                    <c:strCache>
                      <c:ptCount val="1"/>
                      <c:pt idx="0">
                        <c:v>JUN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'!$AS$138,'TABLAS '!$AV$138:$AW$138)</c15:sqref>
                        </c15:formulaRef>
                      </c:ext>
                    </c:extLst>
                    <c:strCache>
                      <c:ptCount val="3"/>
                      <c:pt idx="0">
                        <c:v>Educativo
70.33%</c:v>
                      </c:pt>
                      <c:pt idx="1">
                        <c:v>Sociedad Sanjuanense
7.37%</c:v>
                      </c:pt>
                      <c:pt idx="2">
                        <c:v>Empresarial
22.28%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'!$AS$144,'TABLAS '!$AV$144:$AW$144)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5F8-4D88-A68D-AE136894BB55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'!$AR$145</c15:sqref>
                        </c15:formulaRef>
                      </c:ext>
                    </c:extLst>
                    <c:strCache>
                      <c:ptCount val="1"/>
                      <c:pt idx="0">
                        <c:v>JUL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'!$AS$138,'TABLAS '!$AV$138:$AW$138)</c15:sqref>
                        </c15:formulaRef>
                      </c:ext>
                    </c:extLst>
                    <c:strCache>
                      <c:ptCount val="3"/>
                      <c:pt idx="0">
                        <c:v>Educativo
70.33%</c:v>
                      </c:pt>
                      <c:pt idx="1">
                        <c:v>Sociedad Sanjuanense
7.37%</c:v>
                      </c:pt>
                      <c:pt idx="2">
                        <c:v>Empresarial
22.28%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'!$AS$145,'TABLAS '!$AV$145:$AW$145)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5F8-4D88-A68D-AE136894BB55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'!$AR$146</c15:sqref>
                        </c15:formulaRef>
                      </c:ext>
                    </c:extLst>
                    <c:strCache>
                      <c:ptCount val="1"/>
                      <c:pt idx="0">
                        <c:v>AGO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'!$AS$138,'TABLAS '!$AV$138:$AW$138)</c15:sqref>
                        </c15:formulaRef>
                      </c:ext>
                    </c:extLst>
                    <c:strCache>
                      <c:ptCount val="3"/>
                      <c:pt idx="0">
                        <c:v>Educativo
70.33%</c:v>
                      </c:pt>
                      <c:pt idx="1">
                        <c:v>Sociedad Sanjuanense
7.37%</c:v>
                      </c:pt>
                      <c:pt idx="2">
                        <c:v>Empresarial
22.28%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'!$AS$146,'TABLAS '!$AV$146:$AW$146)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95F8-4D88-A68D-AE136894BB55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'!$AR$147</c15:sqref>
                        </c15:formulaRef>
                      </c:ext>
                    </c:extLst>
                    <c:strCache>
                      <c:ptCount val="1"/>
                      <c:pt idx="0">
                        <c:v>SEP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'!$AS$138,'TABLAS '!$AV$138:$AW$138)</c15:sqref>
                        </c15:formulaRef>
                      </c:ext>
                    </c:extLst>
                    <c:strCache>
                      <c:ptCount val="3"/>
                      <c:pt idx="0">
                        <c:v>Educativo
70.33%</c:v>
                      </c:pt>
                      <c:pt idx="1">
                        <c:v>Sociedad Sanjuanense
7.37%</c:v>
                      </c:pt>
                      <c:pt idx="2">
                        <c:v>Empresarial
22.28%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'!$AS$147,'TABLAS '!$AV$147:$AW$147)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5F8-4D88-A68D-AE136894BB55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'!$AR$148</c15:sqref>
                        </c15:formulaRef>
                      </c:ext>
                    </c:extLst>
                    <c:strCache>
                      <c:ptCount val="1"/>
                      <c:pt idx="0">
                        <c:v>OCT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'!$AS$138,'TABLAS '!$AV$138:$AW$138)</c15:sqref>
                        </c15:formulaRef>
                      </c:ext>
                    </c:extLst>
                    <c:strCache>
                      <c:ptCount val="3"/>
                      <c:pt idx="0">
                        <c:v>Educativo
70.33%</c:v>
                      </c:pt>
                      <c:pt idx="1">
                        <c:v>Sociedad Sanjuanense
7.37%</c:v>
                      </c:pt>
                      <c:pt idx="2">
                        <c:v>Empresarial
22.28%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'!$AS$148,'TABLAS '!$AV$148:$AW$148)</c15:sqref>
                        </c15:formulaRef>
                      </c:ext>
                    </c:extLst>
                    <c:numCache>
                      <c:formatCode>#,##0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95F8-4D88-A68D-AE136894BB55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'!$AR$149</c15:sqref>
                        </c15:formulaRef>
                      </c:ext>
                    </c:extLst>
                    <c:strCache>
                      <c:ptCount val="1"/>
                      <c:pt idx="0">
                        <c:v>NOV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'!$AS$138,'TABLAS '!$AV$138:$AW$138)</c15:sqref>
                        </c15:formulaRef>
                      </c:ext>
                    </c:extLst>
                    <c:strCache>
                      <c:ptCount val="3"/>
                      <c:pt idx="0">
                        <c:v>Educativo
70.33%</c:v>
                      </c:pt>
                      <c:pt idx="1">
                        <c:v>Sociedad Sanjuanense
7.37%</c:v>
                      </c:pt>
                      <c:pt idx="2">
                        <c:v>Empresarial
22.28%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'!$AS$149,'TABLAS '!$AV$149:$AW$149)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95F8-4D88-A68D-AE136894BB55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'!$AR$150</c15:sqref>
                        </c15:formulaRef>
                      </c:ext>
                    </c:extLst>
                    <c:strCache>
                      <c:ptCount val="1"/>
                      <c:pt idx="0">
                        <c:v>DIC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'!$AS$138,'TABLAS '!$AV$138:$AW$138)</c15:sqref>
                        </c15:formulaRef>
                      </c:ext>
                    </c:extLst>
                    <c:strCache>
                      <c:ptCount val="3"/>
                      <c:pt idx="0">
                        <c:v>Educativo
70.33%</c:v>
                      </c:pt>
                      <c:pt idx="1">
                        <c:v>Sociedad Sanjuanense
7.37%</c:v>
                      </c:pt>
                      <c:pt idx="2">
                        <c:v>Empresarial
22.28%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'!$AS$150,'TABLAS '!$AV$150:$AW$150)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5F8-4D88-A68D-AE136894BB55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'!$AR$151</c15:sqref>
                        </c15:formulaRef>
                      </c:ext>
                    </c:extLst>
                    <c:strCache>
                      <c:ptCount val="1"/>
                      <c:pt idx="0">
                        <c:v>TOTAL 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chemeClr val="accent1"/>
                    </a:solidFill>
                    <a:ln w="28575">
                      <a:solidFill>
                        <a:schemeClr val="bg2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D-95F8-4D88-A68D-AE136894BB55}"/>
                    </c:ext>
                  </c:extLst>
                </c:dPt>
                <c:dPt>
                  <c:idx val="1"/>
                  <c:invertIfNegative val="0"/>
                  <c:bubble3D val="0"/>
                  <c:spPr>
                    <a:solidFill>
                      <a:schemeClr val="accent4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accent4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95F8-4D88-A68D-AE136894BB55}"/>
                    </c:ext>
                  </c:extLst>
                </c:dPt>
                <c:dPt>
                  <c:idx val="2"/>
                  <c:invertIfNegative val="0"/>
                  <c:bubble3D val="0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accent2">
                          <a:lumMod val="50000"/>
                        </a:schemeClr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95F8-4D88-A68D-AE136894BB55}"/>
                    </c:ext>
                  </c:extLst>
                </c:dPt>
                <c:dLbls>
                  <c:dLbl>
                    <c:idx val="0"/>
                    <c:spPr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  <a:ln>
                        <a:solidFill>
                          <a:schemeClr val="accent1"/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200" b="1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D-95F8-4D88-A68D-AE136894BB55}"/>
                      </c:ext>
                    </c:extLst>
                  </c:dLbl>
                  <c:dLbl>
                    <c:idx val="1"/>
                    <c:spPr>
                      <a:solidFill>
                        <a:schemeClr val="accent4"/>
                      </a:solidFill>
                      <a:ln>
                        <a:solidFill>
                          <a:schemeClr val="accent4"/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200" b="1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15-95F8-4D88-A68D-AE136894BB55}"/>
                      </c:ext>
                    </c:extLst>
                  </c:dLbl>
                  <c:dLbl>
                    <c:idx val="2"/>
                    <c:spPr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  <a:ln>
                        <a:solidFill>
                          <a:schemeClr val="accent2">
                            <a:lumMod val="50000"/>
                          </a:schemeClr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200" b="1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18-95F8-4D88-A68D-AE136894BB55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'!$AS$138,'TABLAS '!$AV$138:$AW$138)</c15:sqref>
                        </c15:formulaRef>
                      </c:ext>
                    </c:extLst>
                    <c:strCache>
                      <c:ptCount val="3"/>
                      <c:pt idx="0">
                        <c:v>Educativo
70.33%</c:v>
                      </c:pt>
                      <c:pt idx="1">
                        <c:v>Sociedad Sanjuanense
7.37%</c:v>
                      </c:pt>
                      <c:pt idx="2">
                        <c:v>Empresarial
22.28%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'!$AS$151,'TABLAS '!$AV$151:$AW$151)</c15:sqref>
                        </c15:formulaRef>
                      </c:ext>
                    </c:extLst>
                    <c:numCache>
                      <c:formatCode>#,##0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95F8-4D88-A68D-AE136894BB55}"/>
                  </c:ext>
                </c:extLst>
              </c15:ser>
            </c15:filteredBarSeries>
          </c:ext>
        </c:extLst>
      </c:barChart>
      <c:catAx>
        <c:axId val="382210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2210448"/>
        <c:crosses val="autoZero"/>
        <c:auto val="1"/>
        <c:lblAlgn val="ctr"/>
        <c:lblOffset val="100"/>
        <c:noMultiLvlLbl val="0"/>
      </c:catAx>
      <c:valAx>
        <c:axId val="38221044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2210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'!$AG$3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'TABLAS '!$AF$4:$AF$16</c15:sqref>
                  </c15:fullRef>
                </c:ext>
              </c:extLst>
              <c:f>'TABLAS '!$AF$5:$AF$7</c:f>
              <c:strCache>
                <c:ptCount val="3"/>
                <c:pt idx="0">
                  <c:v>ENE
33.79%</c:v>
                </c:pt>
                <c:pt idx="1">
                  <c:v>FEB
33.10%</c:v>
                </c:pt>
                <c:pt idx="2">
                  <c:v>MAR
33.10%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'TABLAS '!$AG$4:$AG$16</c15:sqref>
                  </c15:fullRef>
                </c:ext>
              </c:extLst>
              <c:f>'TABLAS '!$AG$5:$AG$7</c:f>
              <c:numCache>
                <c:formatCode>#,##0</c:formatCode>
                <c:ptCount val="3"/>
                <c:pt idx="0">
                  <c:v>145</c:v>
                </c:pt>
                <c:pt idx="1">
                  <c:v>142</c:v>
                </c:pt>
                <c:pt idx="2">
                  <c:v>142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'TABLAS '!$AG$14</c15:sqref>
                  <c15:spPr xmlns:c15="http://schemas.microsoft.com/office/drawing/2012/chart">
                    <a:solidFill>
                      <a:schemeClr val="accent3"/>
                    </a:solidFill>
                    <a:ln w="19050">
                      <a:solidFill>
                        <a:schemeClr val="bg2"/>
                      </a:solidFill>
                    </a:ln>
                    <a:effectLst/>
                  </c15:spPr>
                  <c15:invertIfNegative val="0"/>
                  <c15:bubble3D val="0"/>
                  <c15:dLbl>
                    <c:idx val="2"/>
                    <c:spPr>
                      <a:solidFill>
                        <a:schemeClr val="accent3"/>
                      </a:solidFill>
                      <a:ln w="19050">
                        <a:solidFill>
                          <a:schemeClr val="bg2"/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200" b="1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1-A8B0-45B1-9FAD-401A2AC25C1A}"/>
                      </c:ext>
                    </c:extLst>
                  </c15:dLbl>
                </c15:categoryFilterException>
                <c15:categoryFilterException>
                  <c15:sqref>'TABLAS '!$AG$15</c15:sqref>
                  <c15:spPr xmlns:c15="http://schemas.microsoft.com/office/drawing/2012/chart">
                    <a:solidFill>
                      <a:schemeClr val="accent3"/>
                    </a:solidFill>
                    <a:ln w="28575">
                      <a:solidFill>
                        <a:schemeClr val="bg2"/>
                      </a:solidFill>
                    </a:ln>
                    <a:effectLst/>
                  </c15:spPr>
                  <c15:invertIfNegative val="0"/>
                  <c15:bubble3D val="0"/>
                </c15:categoryFilterException>
                <c15:categoryFilterException>
                  <c15:sqref>'TABLAS '!$AG$16</c15:sqref>
                  <c15:spPr xmlns:c15="http://schemas.microsoft.com/office/drawing/2012/chart">
                    <a:solidFill>
                      <a:schemeClr val="accent3"/>
                    </a:solidFill>
                    <a:ln w="19050">
                      <a:solidFill>
                        <a:schemeClr val="bg2"/>
                      </a:solidFill>
                    </a:ln>
                    <a:effectLst/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CD8A-4F1E-86B2-655285545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5637920"/>
        <c:axId val="275639096"/>
      </c:barChart>
      <c:catAx>
        <c:axId val="27563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5639096"/>
        <c:crosses val="autoZero"/>
        <c:auto val="1"/>
        <c:lblAlgn val="ctr"/>
        <c:lblOffset val="100"/>
        <c:noMultiLvlLbl val="0"/>
      </c:catAx>
      <c:valAx>
        <c:axId val="275639096"/>
        <c:scaling>
          <c:orientation val="minMax"/>
          <c:max val="146"/>
          <c:min val="14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5637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'!$AF$159</c:f>
              <c:strCache>
                <c:ptCount val="1"/>
                <c:pt idx="0">
                  <c:v>ENE-MAR 24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'!$AG$158:$AV$158</c:f>
              <c:strCache>
                <c:ptCount val="16"/>
                <c:pt idx="0">
                  <c:v>Dependencia y codependencia
1.72%</c:v>
                </c:pt>
                <c:pt idx="1">
                  <c:v>Educar; resposabilidad de madres y padres de familia
16.52%</c:v>
                </c:pt>
                <c:pt idx="2">
                  <c:v>Manejo de emociones
2.73%</c:v>
                </c:pt>
                <c:pt idx="3">
                  <c:v>Masculinidades
0.96%</c:v>
                </c:pt>
                <c:pt idx="4">
                  <c:v>Mujer transmisora de valores
6.67%</c:v>
                </c:pt>
                <c:pt idx="5">
                  <c:v>Ser Mujer
1.82%</c:v>
                </c:pt>
                <c:pt idx="6">
                  <c:v>Sororidad
5.76%</c:v>
                </c:pt>
                <c:pt idx="7">
                  <c:v>Tipos y modalidades de violencia
10.31%</c:v>
                </c:pt>
                <c:pt idx="8">
                  <c:v>Violencia de Género
5.36%</c:v>
                </c:pt>
                <c:pt idx="9">
                  <c:v>Violencia familiar
1.87%</c:v>
                </c:pt>
                <c:pt idx="10">
                  <c:v>Acoso y Hostigamiento Sexual
28.09%</c:v>
                </c:pt>
                <c:pt idx="11">
                  <c:v>Bullying
6.11%</c:v>
                </c:pt>
                <c:pt idx="12">
                  <c:v>Toma de Desiciones 
2.53%</c:v>
                </c:pt>
                <c:pt idx="13">
                  <c:v>Violencia en el Noviazgo
2.12% </c:v>
                </c:pt>
                <c:pt idx="14">
                  <c:v>Lounch Saludable
1.52%</c:v>
                </c:pt>
                <c:pt idx="15">
                  <c:v>Redes Sociales y Ciberseguridad
5.91%</c:v>
                </c:pt>
              </c:strCache>
            </c:strRef>
          </c:cat>
          <c:val>
            <c:numRef>
              <c:f>'TABLAS '!$AG$159:$AV$159</c:f>
              <c:numCache>
                <c:formatCode>General</c:formatCode>
                <c:ptCount val="16"/>
                <c:pt idx="0" formatCode="#,##0">
                  <c:v>34</c:v>
                </c:pt>
                <c:pt idx="1">
                  <c:v>327</c:v>
                </c:pt>
                <c:pt idx="2">
                  <c:v>54</c:v>
                </c:pt>
                <c:pt idx="3">
                  <c:v>19</c:v>
                </c:pt>
                <c:pt idx="4">
                  <c:v>132</c:v>
                </c:pt>
                <c:pt idx="5">
                  <c:v>36</c:v>
                </c:pt>
                <c:pt idx="6">
                  <c:v>114</c:v>
                </c:pt>
                <c:pt idx="7">
                  <c:v>204</c:v>
                </c:pt>
                <c:pt idx="8">
                  <c:v>106</c:v>
                </c:pt>
                <c:pt idx="9">
                  <c:v>37</c:v>
                </c:pt>
                <c:pt idx="10">
                  <c:v>556</c:v>
                </c:pt>
                <c:pt idx="11">
                  <c:v>121</c:v>
                </c:pt>
                <c:pt idx="12">
                  <c:v>50</c:v>
                </c:pt>
                <c:pt idx="13">
                  <c:v>42</c:v>
                </c:pt>
                <c:pt idx="14">
                  <c:v>30</c:v>
                </c:pt>
                <c:pt idx="15">
                  <c:v>117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D77A-48E9-9E29-F96A21A681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82212800"/>
        <c:axId val="382213192"/>
        <c:extLst/>
      </c:barChart>
      <c:catAx>
        <c:axId val="38221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s-MX"/>
          </a:p>
        </c:txPr>
        <c:crossAx val="382213192"/>
        <c:crosses val="autoZero"/>
        <c:auto val="0"/>
        <c:lblAlgn val="ctr"/>
        <c:lblOffset val="100"/>
        <c:noMultiLvlLbl val="0"/>
      </c:catAx>
      <c:valAx>
        <c:axId val="38221319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2212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RANGO DE EDAD DE MUJERES ATENDIDAS </a:t>
            </a:r>
          </a:p>
          <a:p>
            <a:pPr>
              <a:defRPr/>
            </a:pPr>
            <a:r>
              <a:rPr lang="es-MX"/>
              <a:t>ÁREA DE CAPACITACIÓN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100460957305316E-2"/>
          <c:y val="9.5676370679900952E-2"/>
          <c:w val="0.93927153226190341"/>
          <c:h val="0.76403803079190102"/>
        </c:manualLayout>
      </c:layout>
      <c:barChart>
        <c:barDir val="col"/>
        <c:grouping val="clustered"/>
        <c:varyColors val="0"/>
        <c:ser>
          <c:idx val="0"/>
          <c:order val="0"/>
          <c:tx>
            <c:v>Atenciones</c:v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'TABLAS '!$AY$137:$AY$146</c15:sqref>
                  </c15:fullRef>
                </c:ext>
              </c:extLst>
              <c:f>'TABLAS '!$AY$139:$AY$146</c:f>
              <c:strCache>
                <c:ptCount val="8"/>
                <c:pt idx="0">
                  <c:v>&lt;18
46.30%</c:v>
                </c:pt>
                <c:pt idx="1">
                  <c:v>18-25
9.40%</c:v>
                </c:pt>
                <c:pt idx="2">
                  <c:v>26-35
11.17%</c:v>
                </c:pt>
                <c:pt idx="3">
                  <c:v>36-45
11.57%</c:v>
                </c:pt>
                <c:pt idx="4">
                  <c:v>46-55
6.77%</c:v>
                </c:pt>
                <c:pt idx="5">
                  <c:v>56-65
3.58%</c:v>
                </c:pt>
                <c:pt idx="6">
                  <c:v>66+
1.82%</c:v>
                </c:pt>
                <c:pt idx="7">
                  <c:v>SIN DATO
9.35%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'TABLAS '!$AZ$137:$AZ$146</c15:sqref>
                  </c15:fullRef>
                </c:ext>
              </c:extLst>
              <c:f>'TABLAS '!$AZ$139:$AZ$146</c:f>
              <c:numCache>
                <c:formatCode>General</c:formatCode>
                <c:ptCount val="8"/>
                <c:pt idx="0">
                  <c:v>916</c:v>
                </c:pt>
                <c:pt idx="1">
                  <c:v>186</c:v>
                </c:pt>
                <c:pt idx="2">
                  <c:v>221</c:v>
                </c:pt>
                <c:pt idx="3">
                  <c:v>229</c:v>
                </c:pt>
                <c:pt idx="4">
                  <c:v>134</c:v>
                </c:pt>
                <c:pt idx="5">
                  <c:v>71</c:v>
                </c:pt>
                <c:pt idx="6">
                  <c:v>36</c:v>
                </c:pt>
                <c:pt idx="7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EF-43C3-A44B-88D41BF60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3348080"/>
        <c:axId val="38334847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'TABLAS '!$AY$137:$AY$146</c15:sqref>
                        </c15:fullRef>
                        <c15:formulaRef>
                          <c15:sqref>'TABLAS '!$AY$139:$AY$146</c15:sqref>
                        </c15:formulaRef>
                      </c:ext>
                    </c:extLst>
                    <c:strCache>
                      <c:ptCount val="8"/>
                      <c:pt idx="0">
                        <c:v>&lt;18
46.30%</c:v>
                      </c:pt>
                      <c:pt idx="1">
                        <c:v>18-25
9.40%</c:v>
                      </c:pt>
                      <c:pt idx="2">
                        <c:v>26-35
11.17%</c:v>
                      </c:pt>
                      <c:pt idx="3">
                        <c:v>36-45
11.57%</c:v>
                      </c:pt>
                      <c:pt idx="4">
                        <c:v>46-55
6.77%</c:v>
                      </c:pt>
                      <c:pt idx="5">
                        <c:v>56-65
3.58%</c:v>
                      </c:pt>
                      <c:pt idx="6">
                        <c:v>66+
1.82%</c:v>
                      </c:pt>
                      <c:pt idx="7">
                        <c:v>SIN DATO
9.35%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'TABLAS '!$BA$137:$BA$146</c15:sqref>
                        </c15:fullRef>
                        <c15:formulaRef>
                          <c15:sqref>'TABLAS '!$BA$139:$BA$146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46.309403437815973</c:v>
                      </c:pt>
                      <c:pt idx="1">
                        <c:v>9.4034378159757335</c:v>
                      </c:pt>
                      <c:pt idx="2">
                        <c:v>11.172901921132457</c:v>
                      </c:pt>
                      <c:pt idx="3">
                        <c:v>11.577350859453993</c:v>
                      </c:pt>
                      <c:pt idx="4">
                        <c:v>6.7745197168857434</c:v>
                      </c:pt>
                      <c:pt idx="5">
                        <c:v>3.5894843276036399</c:v>
                      </c:pt>
                      <c:pt idx="6">
                        <c:v>1.820020222446916</c:v>
                      </c:pt>
                      <c:pt idx="7">
                        <c:v>9.3528816986855414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864-4B59-935D-E05BDC7F0BB5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'TABLAS '!$AY$137:$AY$146</c15:sqref>
                        </c15:fullRef>
                        <c15:formulaRef>
                          <c15:sqref>'TABLAS '!$AY$139:$AY$146</c15:sqref>
                        </c15:formulaRef>
                      </c:ext>
                    </c:extLst>
                    <c:strCache>
                      <c:ptCount val="8"/>
                      <c:pt idx="0">
                        <c:v>&lt;18
46.30%</c:v>
                      </c:pt>
                      <c:pt idx="1">
                        <c:v>18-25
9.40%</c:v>
                      </c:pt>
                      <c:pt idx="2">
                        <c:v>26-35
11.17%</c:v>
                      </c:pt>
                      <c:pt idx="3">
                        <c:v>36-45
11.57%</c:v>
                      </c:pt>
                      <c:pt idx="4">
                        <c:v>46-55
6.77%</c:v>
                      </c:pt>
                      <c:pt idx="5">
                        <c:v>56-65
3.58%</c:v>
                      </c:pt>
                      <c:pt idx="6">
                        <c:v>66+
1.82%</c:v>
                      </c:pt>
                      <c:pt idx="7">
                        <c:v>SIN DATO
9.35%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'TABLAS '!$BB$137:$BB$146</c15:sqref>
                        </c15:fullRef>
                        <c15:formulaRef>
                          <c15:sqref>'TABLAS '!$BB$139:$BB$146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3864-4B59-935D-E05BDC7F0BB5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 w="28575">
                    <a:solidFill>
                      <a:schemeClr val="bg2"/>
                    </a:solidFill>
                  </a:ln>
                  <a:effectLst/>
                </c:spPr>
                <c:invertIfNegative val="0"/>
                <c:dLbls>
                  <c:spPr>
                    <a:solidFill>
                      <a:schemeClr val="accent1"/>
                    </a:solidFill>
                    <a:ln>
                      <a:solidFill>
                        <a:schemeClr val="bg2"/>
                      </a:solidFill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'TABLAS '!$AY$137:$AY$146</c15:sqref>
                        </c15:fullRef>
                        <c15:formulaRef>
                          <c15:sqref>'TABLAS '!$AY$139:$AY$146</c15:sqref>
                        </c15:formulaRef>
                      </c:ext>
                    </c:extLst>
                    <c:strCache>
                      <c:ptCount val="8"/>
                      <c:pt idx="0">
                        <c:v>&lt;18
46.30%</c:v>
                      </c:pt>
                      <c:pt idx="1">
                        <c:v>18-25
9.40%</c:v>
                      </c:pt>
                      <c:pt idx="2">
                        <c:v>26-35
11.17%</c:v>
                      </c:pt>
                      <c:pt idx="3">
                        <c:v>36-45
11.57%</c:v>
                      </c:pt>
                      <c:pt idx="4">
                        <c:v>46-55
6.77%</c:v>
                      </c:pt>
                      <c:pt idx="5">
                        <c:v>56-65
3.58%</c:v>
                      </c:pt>
                      <c:pt idx="6">
                        <c:v>66+
1.82%</c:v>
                      </c:pt>
                      <c:pt idx="7">
                        <c:v>SIN DATO
9.35%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'TABLAS '!$BC$137:$BC$146</c15:sqref>
                        </c15:fullRef>
                        <c15:formulaRef>
                          <c15:sqref>'TABLAS '!$BC$139:$BC$146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864-4B59-935D-E05BDC7F0BB5}"/>
                  </c:ext>
                </c:extLst>
              </c15:ser>
            </c15:filteredBarSeries>
          </c:ext>
        </c:extLst>
      </c:barChart>
      <c:catAx>
        <c:axId val="38334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3348472"/>
        <c:crosses val="autoZero"/>
        <c:auto val="1"/>
        <c:lblAlgn val="ctr"/>
        <c:lblOffset val="100"/>
        <c:noMultiLvlLbl val="0"/>
      </c:catAx>
      <c:valAx>
        <c:axId val="383348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3348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010886956453702"/>
          <c:y val="0.95386999845532294"/>
          <c:w val="9.5806556697367248E-2"/>
          <c:h val="4.45291345483594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RANGO DE EDAD DE MUJERES ATENDIDAS </a:t>
            </a:r>
          </a:p>
          <a:p>
            <a:pPr>
              <a:defRPr/>
            </a:pPr>
            <a:r>
              <a:rPr lang="es-MX"/>
              <a:t>ÁREA JURÍDICO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4.5777291208617711E-2"/>
          <c:y val="0.14592285553655771"/>
          <c:w val="0.93732129965908029"/>
          <c:h val="0.722967891620313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'TABLAS '!$AN$52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'!$AK$53:$AK$58</c:f>
              <c:strCache>
                <c:ptCount val="6"/>
                <c:pt idx="0">
                  <c:v>18-25
8.24%</c:v>
                </c:pt>
                <c:pt idx="1">
                  <c:v>26-35
27.83%</c:v>
                </c:pt>
                <c:pt idx="2">
                  <c:v>36-45
21.99%</c:v>
                </c:pt>
                <c:pt idx="3">
                  <c:v>46-55
19.24%</c:v>
                </c:pt>
                <c:pt idx="4">
                  <c:v>56-65
13.74%</c:v>
                </c:pt>
                <c:pt idx="5">
                  <c:v>66+
8.93%</c:v>
                </c:pt>
              </c:strCache>
            </c:strRef>
          </c:cat>
          <c:val>
            <c:numRef>
              <c:f>'TABLAS '!$AN$53:$AN$58</c:f>
              <c:numCache>
                <c:formatCode>General</c:formatCode>
                <c:ptCount val="6"/>
                <c:pt idx="0">
                  <c:v>24</c:v>
                </c:pt>
                <c:pt idx="1">
                  <c:v>81</c:v>
                </c:pt>
                <c:pt idx="2">
                  <c:v>64</c:v>
                </c:pt>
                <c:pt idx="3">
                  <c:v>56</c:v>
                </c:pt>
                <c:pt idx="4">
                  <c:v>40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A7-48F5-8DC0-E32EBC89B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383350040"/>
        <c:axId val="383351216"/>
      </c:barChart>
      <c:catAx>
        <c:axId val="383350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3351216"/>
        <c:crosses val="autoZero"/>
        <c:auto val="1"/>
        <c:lblAlgn val="ctr"/>
        <c:lblOffset val="100"/>
        <c:noMultiLvlLbl val="0"/>
      </c:catAx>
      <c:valAx>
        <c:axId val="383351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3350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AMBITO LABORAL DE MUJERES ATENDIDAS </a:t>
            </a:r>
          </a:p>
          <a:p>
            <a:pPr>
              <a:defRPr/>
            </a:pPr>
            <a:r>
              <a:rPr lang="es-MX"/>
              <a:t>ÁREA JURÍDICO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'!$AY$53</c:f>
              <c:strCache>
                <c:ptCount val="1"/>
                <c:pt idx="0">
                  <c:v>ENE-MAR 2023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'!$AZ$51:$BB$52</c:f>
              <c:strCache>
                <c:ptCount val="3"/>
                <c:pt idx="0">
                  <c:v>Fuera del hogar
51.55%</c:v>
                </c:pt>
                <c:pt idx="1">
                  <c:v>Dentro del Hogar
44.33%</c:v>
                </c:pt>
                <c:pt idx="2">
                  <c:v>Otro 
4.12%</c:v>
                </c:pt>
              </c:strCache>
            </c:strRef>
          </c:cat>
          <c:val>
            <c:numRef>
              <c:f>'TABLAS '!$AZ$53:$BB$53</c:f>
              <c:numCache>
                <c:formatCode>General</c:formatCode>
                <c:ptCount val="3"/>
                <c:pt idx="0">
                  <c:v>150</c:v>
                </c:pt>
                <c:pt idx="1">
                  <c:v>129</c:v>
                </c:pt>
                <c:pt idx="2">
                  <c:v>12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CAA3-427B-8634-749292E76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3350824"/>
        <c:axId val="38335239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'TABLAS '!$AY$54</c15:sqref>
                        </c15:formulaRef>
                      </c:ext>
                    </c:extLst>
                    <c:strCache>
                      <c:ptCount val="1"/>
                      <c:pt idx="0">
                        <c:v>ABR-JUN 2023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'TABLAS '!$AZ$51:$BB$52</c15:sqref>
                        </c15:formulaRef>
                      </c:ext>
                    </c:extLst>
                    <c:strCache>
                      <c:ptCount val="3"/>
                      <c:pt idx="0">
                        <c:v>Fuera del hogar
51.55%</c:v>
                      </c:pt>
                      <c:pt idx="1">
                        <c:v>Dentro del Hogar
44.33%</c:v>
                      </c:pt>
                      <c:pt idx="2">
                        <c:v>Otro 
4.12%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'TABLAS '!$AZ$54:$BB$54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AA3-427B-8634-749292E764B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'!$AY$55</c15:sqref>
                        </c15:formulaRef>
                      </c:ext>
                    </c:extLst>
                    <c:strCache>
                      <c:ptCount val="1"/>
                      <c:pt idx="0">
                        <c:v>JUL-SEP 2023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'!$AZ$51:$BB$52</c15:sqref>
                        </c15:formulaRef>
                      </c:ext>
                    </c:extLst>
                    <c:strCache>
                      <c:ptCount val="3"/>
                      <c:pt idx="0">
                        <c:v>Fuera del hogar
51.55%</c:v>
                      </c:pt>
                      <c:pt idx="1">
                        <c:v>Dentro del Hogar
44.33%</c:v>
                      </c:pt>
                      <c:pt idx="2">
                        <c:v>Otro 
4.12%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'!$AZ$55:$BB$55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AA3-427B-8634-749292E764B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'!$AY$56</c15:sqref>
                        </c15:formulaRef>
                      </c:ext>
                    </c:extLst>
                    <c:strCache>
                      <c:ptCount val="1"/>
                      <c:pt idx="0">
                        <c:v>OCT-DIC 2023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chemeClr val="accent1"/>
                    </a:solidFill>
                    <a:ln w="28575">
                      <a:solidFill>
                        <a:schemeClr val="bg2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ACB6-4836-B02D-87AEA3A09564}"/>
                    </c:ext>
                  </c:extLst>
                </c:dPt>
                <c:dPt>
                  <c:idx val="1"/>
                  <c:invertIfNegative val="0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accent6">
                          <a:lumMod val="50000"/>
                        </a:schemeClr>
                      </a:solidFill>
                      <a:prstDash val="sysDash"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ACB6-4836-B02D-87AEA3A09564}"/>
                    </c:ext>
                  </c:extLst>
                </c:dPt>
                <c:dPt>
                  <c:idx val="2"/>
                  <c:invertIfNegative val="0"/>
                  <c:bubble3D val="0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accent2">
                          <a:lumMod val="50000"/>
                        </a:schemeClr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ACB6-4836-B02D-87AEA3A09564}"/>
                    </c:ext>
                  </c:extLst>
                </c:dPt>
                <c:dLbls>
                  <c:dLbl>
                    <c:idx val="0"/>
                    <c:spPr>
                      <a:solidFill>
                        <a:schemeClr val="accent1"/>
                      </a:solidFill>
                      <a:ln>
                        <a:solidFill>
                          <a:schemeClr val="bg2"/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400" b="0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1-ACB6-4836-B02D-87AEA3A09564}"/>
                      </c:ext>
                    </c:extLst>
                  </c:dLbl>
                  <c:dLbl>
                    <c:idx val="1"/>
                    <c:spPr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  <a:ln>
                        <a:solidFill>
                          <a:schemeClr val="accent6">
                            <a:lumMod val="50000"/>
                          </a:schemeClr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400" b="0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3-ACB6-4836-B02D-87AEA3A09564}"/>
                      </c:ext>
                    </c:extLst>
                  </c:dLbl>
                  <c:dLbl>
                    <c:idx val="2"/>
                    <c:spPr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  <a:ln>
                        <a:solidFill>
                          <a:schemeClr val="accent2">
                            <a:lumMod val="50000"/>
                          </a:schemeClr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400" b="0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5-ACB6-4836-B02D-87AEA3A09564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'!$AZ$51:$BB$52</c15:sqref>
                        </c15:formulaRef>
                      </c:ext>
                    </c:extLst>
                    <c:strCache>
                      <c:ptCount val="3"/>
                      <c:pt idx="0">
                        <c:v>Fuera del hogar
51.55%</c:v>
                      </c:pt>
                      <c:pt idx="1">
                        <c:v>Dentro del Hogar
44.33%</c:v>
                      </c:pt>
                      <c:pt idx="2">
                        <c:v>Otro 
4.12%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'!$AZ$56:$BB$56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AA3-427B-8634-749292E764B1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'!$AY$57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'!$AZ$51:$BB$52</c15:sqref>
                        </c15:formulaRef>
                      </c:ext>
                    </c:extLst>
                    <c:strCache>
                      <c:ptCount val="3"/>
                      <c:pt idx="0">
                        <c:v>Fuera del hogar
51.55%</c:v>
                      </c:pt>
                      <c:pt idx="1">
                        <c:v>Dentro del Hogar
44.33%</c:v>
                      </c:pt>
                      <c:pt idx="2">
                        <c:v>Otro 
4.12%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'!$AZ$57:$BB$57</c15:sqref>
                        </c15:formulaRef>
                      </c:ext>
                    </c:extLst>
                    <c:numCache>
                      <c:formatCode>0.00</c:formatCode>
                      <c:ptCount val="3"/>
                      <c:pt idx="0">
                        <c:v>51.546391752577321</c:v>
                      </c:pt>
                      <c:pt idx="1">
                        <c:v>44.329896907216494</c:v>
                      </c:pt>
                      <c:pt idx="2">
                        <c:v>4.1237113402061851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AA3-427B-8634-749292E764B1}"/>
                  </c:ext>
                </c:extLst>
              </c15:ser>
            </c15:filteredBarSeries>
          </c:ext>
        </c:extLst>
      </c:barChart>
      <c:catAx>
        <c:axId val="383350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3352392"/>
        <c:crosses val="autoZero"/>
        <c:auto val="1"/>
        <c:lblAlgn val="ctr"/>
        <c:lblOffset val="100"/>
        <c:noMultiLvlLbl val="0"/>
      </c:catAx>
      <c:valAx>
        <c:axId val="383352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3350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ATENCIONES BRINDADAS EN EL ÁREA DE CONSTRUYENDO REDES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'!$C$199:$C$200</c:f>
              <c:strCache>
                <c:ptCount val="2"/>
                <c:pt idx="0">
                  <c:v>ATENCIONES BRINDADAS EN EL ÁREA DE CONSTRUYENDO REDES</c:v>
                </c:pt>
                <c:pt idx="1">
                  <c:v>Total Mensual </c:v>
                </c:pt>
              </c:strCache>
            </c:strRef>
          </c:tx>
          <c:spPr>
            <a:solidFill>
              <a:schemeClr val="accent3"/>
            </a:solidFill>
            <a:ln w="28575"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'TABLAS '!$B$201:$B$213</c15:sqref>
                  </c15:fullRef>
                </c:ext>
              </c:extLst>
              <c:f>'TABLAS '!$B$202:$B$204</c:f>
              <c:strCache>
                <c:ptCount val="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'TABLAS '!$C$201:$C$213</c15:sqref>
                  </c15:fullRef>
                </c:ext>
              </c:extLst>
              <c:f>'TABLAS '!$C$202:$C$204</c:f>
              <c:numCache>
                <c:formatCode>#,##0</c:formatCode>
                <c:ptCount val="3"/>
                <c:pt idx="0">
                  <c:v>236</c:v>
                </c:pt>
                <c:pt idx="1">
                  <c:v>435</c:v>
                </c:pt>
                <c:pt idx="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48-42C4-9FDB-C0AF92B69035}"/>
            </c:ext>
          </c:extLst>
        </c:ser>
        <c:ser>
          <c:idx val="1"/>
          <c:order val="1"/>
          <c:tx>
            <c:strRef>
              <c:f>'TABLAS '!$D$199:$D$200</c:f>
              <c:strCache>
                <c:ptCount val="2"/>
                <c:pt idx="0">
                  <c:v>ATENCIONES BRINDADAS EN EL ÁREA DE CONSTRUYENDO REDES</c:v>
                </c:pt>
                <c:pt idx="1">
                  <c:v>Total Mensual </c:v>
                </c:pt>
              </c:strCache>
            </c:strRef>
          </c:tx>
          <c:spPr>
            <a:solidFill>
              <a:schemeClr val="bg2"/>
            </a:solidFill>
            <a:ln w="38100"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bg2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'TABLAS '!$B$201:$B$213</c15:sqref>
                  </c15:fullRef>
                </c:ext>
              </c:extLst>
              <c:f>'TABLAS '!$B$202:$B$204</c:f>
              <c:strCache>
                <c:ptCount val="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'TABLAS '!$D$201:$D$213</c15:sqref>
                  </c15:fullRef>
                </c:ext>
              </c:extLst>
              <c:f>'TABLAS '!$D$202:$D$204</c:f>
              <c:numCache>
                <c:formatCode>#,##0</c:formatCode>
                <c:ptCount val="3"/>
                <c:pt idx="0">
                  <c:v>0</c:v>
                </c:pt>
                <c:pt idx="1">
                  <c:v>21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48-42C4-9FDB-C0AF92B69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3346904"/>
        <c:axId val="383347296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'TABLAS '!$E$199:$E$200</c15:sqref>
                        </c15:formulaRef>
                      </c:ext>
                    </c:extLst>
                    <c:strCache>
                      <c:ptCount val="2"/>
                      <c:pt idx="0">
                        <c:v>ATENCIONES BRINDADAS EN EL ÁREA DE CONSTRUYENDO REDES</c:v>
                      </c:pt>
                      <c:pt idx="1">
                        <c:v>TOTAL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'TABLAS '!$B$201:$B$213</c15:sqref>
                        </c15:fullRef>
                        <c15:formulaRef>
                          <c15:sqref>'TABLAS '!$B$202:$B$204</c15:sqref>
                        </c15:formulaRef>
                      </c:ext>
                    </c:extLst>
                    <c:strCache>
                      <c:ptCount val="3"/>
                      <c:pt idx="0">
                        <c:v>ENE</c:v>
                      </c:pt>
                      <c:pt idx="1">
                        <c:v>FEB</c:v>
                      </c:pt>
                      <c:pt idx="2">
                        <c:v>MAR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'TABLAS '!$E$201:$E$213</c15:sqref>
                        </c15:fullRef>
                        <c15:formulaRef>
                          <c15:sqref>'TABLAS '!$E$202:$E$204</c15:sqref>
                        </c15:formulaRef>
                      </c:ext>
                    </c:extLst>
                    <c:numCache>
                      <c:formatCode>#,##0</c:formatCode>
                      <c:ptCount val="3"/>
                      <c:pt idx="0">
                        <c:v>236</c:v>
                      </c:pt>
                      <c:pt idx="1">
                        <c:v>456</c:v>
                      </c:pt>
                      <c:pt idx="2">
                        <c:v>50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2348-42C4-9FDB-C0AF92B69035}"/>
                  </c:ext>
                </c:extLst>
              </c15:ser>
            </c15:filteredBarSeries>
          </c:ext>
        </c:extLst>
      </c:barChart>
      <c:catAx>
        <c:axId val="383346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3347296"/>
        <c:crosses val="autoZero"/>
        <c:auto val="1"/>
        <c:lblAlgn val="ctr"/>
        <c:lblOffset val="100"/>
        <c:noMultiLvlLbl val="0"/>
      </c:catAx>
      <c:valAx>
        <c:axId val="38334729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3346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'TABLAS '!$N$199:$Q$201</c:f>
              <c:multiLvlStrCache>
                <c:ptCount val="4"/>
                <c:lvl>
                  <c:pt idx="0">
                    <c:v>H</c:v>
                  </c:pt>
                  <c:pt idx="1">
                    <c:v>M</c:v>
                  </c:pt>
                  <c:pt idx="2">
                    <c:v>H</c:v>
                  </c:pt>
                  <c:pt idx="3">
                    <c:v>M</c:v>
                  </c:pt>
                </c:lvl>
                <c:lvl>
                  <c:pt idx="0">
                    <c:v>Urbana
86.38%</c:v>
                  </c:pt>
                  <c:pt idx="2">
                    <c:v>Rural
10.20%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'TABLAS 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935-4817-8911-CDBA852149E2}"/>
            </c:ext>
          </c:extLst>
        </c:ser>
        <c:ser>
          <c:idx val="1"/>
          <c:order val="1"/>
          <c:tx>
            <c:strRef>
              <c:f>'TABLAS 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'TABLAS '!$N$199:$Q$201</c:f>
              <c:multiLvlStrCache>
                <c:ptCount val="4"/>
                <c:lvl>
                  <c:pt idx="0">
                    <c:v>H</c:v>
                  </c:pt>
                  <c:pt idx="1">
                    <c:v>M</c:v>
                  </c:pt>
                  <c:pt idx="2">
                    <c:v>H</c:v>
                  </c:pt>
                  <c:pt idx="3">
                    <c:v>M</c:v>
                  </c:pt>
                </c:lvl>
                <c:lvl>
                  <c:pt idx="0">
                    <c:v>Urbana
86.38%</c:v>
                  </c:pt>
                  <c:pt idx="2">
                    <c:v>Rural
10.20%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'TABLAS 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A935-4817-8911-CDBA852149E2}"/>
            </c:ext>
          </c:extLst>
        </c:ser>
        <c:ser>
          <c:idx val="2"/>
          <c:order val="2"/>
          <c:tx>
            <c:strRef>
              <c:f>'TABLAS 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'TABLAS '!$N$199:$Q$201</c:f>
              <c:multiLvlStrCache>
                <c:ptCount val="4"/>
                <c:lvl>
                  <c:pt idx="0">
                    <c:v>H</c:v>
                  </c:pt>
                  <c:pt idx="1">
                    <c:v>M</c:v>
                  </c:pt>
                  <c:pt idx="2">
                    <c:v>H</c:v>
                  </c:pt>
                  <c:pt idx="3">
                    <c:v>M</c:v>
                  </c:pt>
                </c:lvl>
                <c:lvl>
                  <c:pt idx="0">
                    <c:v>Urbana
86.38%</c:v>
                  </c:pt>
                  <c:pt idx="2">
                    <c:v>Rural
10.20%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'TABLAS 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A935-4817-8911-CDBA852149E2}"/>
            </c:ext>
          </c:extLst>
        </c:ser>
        <c:ser>
          <c:idx val="3"/>
          <c:order val="3"/>
          <c:tx>
            <c:strRef>
              <c:f>'TABLAS 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'TABLAS '!$N$199:$Q$201</c:f>
              <c:multiLvlStrCache>
                <c:ptCount val="4"/>
                <c:lvl>
                  <c:pt idx="0">
                    <c:v>H</c:v>
                  </c:pt>
                  <c:pt idx="1">
                    <c:v>M</c:v>
                  </c:pt>
                  <c:pt idx="2">
                    <c:v>H</c:v>
                  </c:pt>
                  <c:pt idx="3">
                    <c:v>M</c:v>
                  </c:pt>
                </c:lvl>
                <c:lvl>
                  <c:pt idx="0">
                    <c:v>Urbana
86.38%</c:v>
                  </c:pt>
                  <c:pt idx="2">
                    <c:v>Rural
10.20%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'TABLAS 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A935-4817-8911-CDBA852149E2}"/>
            </c:ext>
          </c:extLst>
        </c:ser>
        <c:ser>
          <c:idx val="4"/>
          <c:order val="4"/>
          <c:tx>
            <c:strRef>
              <c:f>'TABLAS 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'TABLAS '!$N$199:$Q$201</c:f>
              <c:multiLvlStrCache>
                <c:ptCount val="4"/>
                <c:lvl>
                  <c:pt idx="0">
                    <c:v>H</c:v>
                  </c:pt>
                  <c:pt idx="1">
                    <c:v>M</c:v>
                  </c:pt>
                  <c:pt idx="2">
                    <c:v>H</c:v>
                  </c:pt>
                  <c:pt idx="3">
                    <c:v>M</c:v>
                  </c:pt>
                </c:lvl>
                <c:lvl>
                  <c:pt idx="0">
                    <c:v>Urbana
86.38%</c:v>
                  </c:pt>
                  <c:pt idx="2">
                    <c:v>Rural
10.20%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'TABLAS 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A935-4817-8911-CDBA852149E2}"/>
            </c:ext>
          </c:extLst>
        </c:ser>
        <c:ser>
          <c:idx val="5"/>
          <c:order val="5"/>
          <c:tx>
            <c:strRef>
              <c:f>'TABLAS 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'TABLAS '!$N$199:$Q$201</c:f>
              <c:multiLvlStrCache>
                <c:ptCount val="4"/>
                <c:lvl>
                  <c:pt idx="0">
                    <c:v>H</c:v>
                  </c:pt>
                  <c:pt idx="1">
                    <c:v>M</c:v>
                  </c:pt>
                  <c:pt idx="2">
                    <c:v>H</c:v>
                  </c:pt>
                  <c:pt idx="3">
                    <c:v>M</c:v>
                  </c:pt>
                </c:lvl>
                <c:lvl>
                  <c:pt idx="0">
                    <c:v>Urbana
86.38%</c:v>
                  </c:pt>
                  <c:pt idx="2">
                    <c:v>Rural
10.20%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'TABLAS 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A935-4817-8911-CDBA852149E2}"/>
            </c:ext>
          </c:extLst>
        </c:ser>
        <c:ser>
          <c:idx val="7"/>
          <c:order val="7"/>
          <c:tx>
            <c:strRef>
              <c:f>'TABLAS '!$M$202</c:f>
              <c:strCache>
                <c:ptCount val="1"/>
                <c:pt idx="0">
                  <c:v>ENE-MAR 2024</c:v>
                </c:pt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 w="76200">
              <a:solidFill>
                <a:schemeClr val="bg2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/>
              </a:solidFill>
              <a:ln w="19050"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2EC5-409A-BC3F-E55E22E0516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 w="19050"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EC5-409A-BC3F-E55E22E0516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 w="76200"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EC5-409A-BC3F-E55E22E0516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 w="19050"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2EC5-409A-BC3F-E55E22E0516C}"/>
              </c:ext>
            </c:extLst>
          </c:dPt>
          <c:dLbls>
            <c:dLbl>
              <c:idx val="0"/>
              <c:spPr>
                <a:solidFill>
                  <a:schemeClr val="bg2"/>
                </a:solidFill>
                <a:ln>
                  <a:solidFill>
                    <a:schemeClr val="bg2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2EC5-409A-BC3F-E55E22E0516C}"/>
                </c:ext>
              </c:extLst>
            </c:dLbl>
            <c:dLbl>
              <c:idx val="2"/>
              <c:layout>
                <c:manualLayout>
                  <c:x val="-9.9502487562189048E-4"/>
                  <c:y val="-1.5369718463267778E-2"/>
                </c:manualLayout>
              </c:layout>
              <c:spPr>
                <a:solidFill>
                  <a:schemeClr val="bg2"/>
                </a:solidFill>
                <a:ln>
                  <a:solidFill>
                    <a:schemeClr val="bg2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5990049751243781E-2"/>
                      <c:h val="6.925649672223044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EC5-409A-BC3F-E55E22E0516C}"/>
                </c:ext>
              </c:extLst>
            </c:dLbl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'TABLAS '!$N$199:$Q$201</c:f>
              <c:multiLvlStrCache>
                <c:ptCount val="4"/>
                <c:lvl>
                  <c:pt idx="0">
                    <c:v>H</c:v>
                  </c:pt>
                  <c:pt idx="1">
                    <c:v>M</c:v>
                  </c:pt>
                  <c:pt idx="2">
                    <c:v>H</c:v>
                  </c:pt>
                  <c:pt idx="3">
                    <c:v>M</c:v>
                  </c:pt>
                </c:lvl>
                <c:lvl>
                  <c:pt idx="0">
                    <c:v>Urbana
86.38%</c:v>
                  </c:pt>
                  <c:pt idx="2">
                    <c:v>Rural
10.20%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'TABLAS '!$N$202:$Q$202</c:f>
              <c:numCache>
                <c:formatCode>General</c:formatCode>
                <c:ptCount val="4"/>
                <c:pt idx="0">
                  <c:v>20</c:v>
                </c:pt>
                <c:pt idx="1">
                  <c:v>621</c:v>
                </c:pt>
                <c:pt idx="2">
                  <c:v>1</c:v>
                </c:pt>
                <c:pt idx="3">
                  <c:v>100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A935-4817-8911-CDBA852149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83348864"/>
        <c:axId val="383346120"/>
        <c:extLst>
          <c:ext xmlns:c15="http://schemas.microsoft.com/office/drawing/2012/chart" uri="{02D57815-91ED-43cb-92C2-25804820EDAC}">
            <c15:filteredBarSeries>
              <c15:ser>
                <c:idx val="6"/>
                <c:order val="6"/>
                <c:tx>
                  <c:strRef>
                    <c:extLst>
                      <c:ext uri="{02D57815-91ED-43cb-92C2-25804820EDAC}">
                        <c15:formulaRef>
                          <c15:sqref>'TABLAS '!$M$208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'TABLAS '!$N$199:$Q$201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H</c:v>
                        </c:pt>
                        <c:pt idx="1">
                          <c:v>M</c:v>
                        </c:pt>
                        <c:pt idx="2">
                          <c:v>H</c:v>
                        </c:pt>
                        <c:pt idx="3">
                          <c:v>M</c:v>
                        </c:pt>
                      </c:lvl>
                      <c:lvl>
                        <c:pt idx="0">
                          <c:v>Urbana
86.38%</c:v>
                        </c:pt>
                        <c:pt idx="2">
                          <c:v>Rural
10.20%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'TABLAS '!$N$208:$Q$208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A935-4817-8911-CDBA852149E2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'!$M$203</c15:sqref>
                        </c15:formulaRef>
                      </c:ext>
                    </c:extLst>
                    <c:strCache>
                      <c:ptCount val="1"/>
                      <c:pt idx="0">
                        <c:v>ABR-JUN 2024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chemeClr val="accent2"/>
                    </a:solidFill>
                    <a:ln w="38100">
                      <a:solidFill>
                        <a:schemeClr val="accent2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C-A935-4817-8911-CDBA852149E2}"/>
                    </c:ext>
                  </c:extLst>
                </c:dPt>
                <c:dPt>
                  <c:idx val="1"/>
                  <c:invertIfNegative val="0"/>
                  <c:bubble3D val="0"/>
                  <c:spPr>
                    <a:solidFill>
                      <a:schemeClr val="accent1"/>
                    </a:solidFill>
                    <a:ln w="28575">
                      <a:solidFill>
                        <a:schemeClr val="bg2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9-A935-4817-8911-CDBA852149E2}"/>
                    </c:ext>
                  </c:extLst>
                </c:dPt>
                <c:dPt>
                  <c:idx val="3"/>
                  <c:invertIfNegative val="0"/>
                  <c:bubble3D val="0"/>
                  <c:spPr>
                    <a:solidFill>
                      <a:schemeClr val="accent1"/>
                    </a:solidFill>
                    <a:ln w="28575">
                      <a:solidFill>
                        <a:schemeClr val="bg2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D-A935-4817-8911-CDBA852149E2}"/>
                    </c:ext>
                  </c:extLst>
                </c:dPt>
                <c:dLbls>
                  <c:dLbl>
                    <c:idx val="1"/>
                    <c:spPr>
                      <a:solidFill>
                        <a:schemeClr val="accent1"/>
                      </a:solidFill>
                      <a:ln w="28575">
                        <a:solidFill>
                          <a:schemeClr val="bg2"/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9-A935-4817-8911-CDBA852149E2}"/>
                      </c:ext>
                    </c:extLst>
                  </c:dLbl>
                  <c:dLbl>
                    <c:idx val="3"/>
                    <c:spPr>
                      <a:solidFill>
                        <a:schemeClr val="accent1"/>
                      </a:solidFill>
                      <a:ln>
                        <a:solidFill>
                          <a:schemeClr val="bg2"/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D-A935-4817-8911-CDBA852149E2}"/>
                      </c:ext>
                    </c:extLst>
                  </c:dLbl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>
                      <a:solidFill>
                        <a:schemeClr val="bg2"/>
                      </a:solidFill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'!$N$199:$Q$201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H</c:v>
                        </c:pt>
                        <c:pt idx="1">
                          <c:v>M</c:v>
                        </c:pt>
                        <c:pt idx="2">
                          <c:v>H</c:v>
                        </c:pt>
                        <c:pt idx="3">
                          <c:v>M</c:v>
                        </c:pt>
                      </c:lvl>
                      <c:lvl>
                        <c:pt idx="0">
                          <c:v>Urbana
86.38%</c:v>
                        </c:pt>
                        <c:pt idx="2">
                          <c:v>Rural
10.20%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'!$N$203:$Q$203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935-4817-8911-CDBA852149E2}"/>
                  </c:ext>
                </c:extLst>
              </c15:ser>
            </c15:filteredBarSeries>
          </c:ext>
        </c:extLst>
      </c:barChart>
      <c:catAx>
        <c:axId val="38334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3346120"/>
        <c:crosses val="autoZero"/>
        <c:auto val="1"/>
        <c:lblAlgn val="ctr"/>
        <c:lblOffset val="100"/>
        <c:noMultiLvlLbl val="0"/>
      </c:catAx>
      <c:valAx>
        <c:axId val="383346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3348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RANGO DE EDAD DE MUJERES ATENDIDAS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'!$H$220</c:f>
              <c:strCache>
                <c:ptCount val="1"/>
                <c:pt idx="0">
                  <c:v>ENE- MAR 2024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'TABLAS '!$G$221:$G$228</c15:sqref>
                  </c15:fullRef>
                </c:ext>
              </c:extLst>
              <c:f>'TABLAS '!$G$221:$G$227</c:f>
              <c:strCache>
                <c:ptCount val="7"/>
                <c:pt idx="0">
                  <c:v>&lt;18
1.48%</c:v>
                </c:pt>
                <c:pt idx="1">
                  <c:v>18-25
8.22%</c:v>
                </c:pt>
                <c:pt idx="2">
                  <c:v>26-35
23.58%</c:v>
                </c:pt>
                <c:pt idx="3">
                  <c:v>36-45
33.15%</c:v>
                </c:pt>
                <c:pt idx="4">
                  <c:v>46-55
23.18%</c:v>
                </c:pt>
                <c:pt idx="5">
                  <c:v>56-65
8.08%</c:v>
                </c:pt>
                <c:pt idx="6">
                  <c:v>66+
2.29%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'TABLAS '!$H$221:$H$228</c15:sqref>
                  </c15:fullRef>
                </c:ext>
              </c:extLst>
              <c:f>'TABLAS '!$H$221:$H$227</c:f>
              <c:numCache>
                <c:formatCode>General</c:formatCode>
                <c:ptCount val="7"/>
                <c:pt idx="0">
                  <c:v>11</c:v>
                </c:pt>
                <c:pt idx="1">
                  <c:v>61</c:v>
                </c:pt>
                <c:pt idx="2">
                  <c:v>175</c:v>
                </c:pt>
                <c:pt idx="3">
                  <c:v>246</c:v>
                </c:pt>
                <c:pt idx="4">
                  <c:v>172</c:v>
                </c:pt>
                <c:pt idx="5">
                  <c:v>60</c:v>
                </c:pt>
                <c:pt idx="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54-4864-B991-794F3762A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384182504"/>
        <c:axId val="384180544"/>
      </c:barChart>
      <c:catAx>
        <c:axId val="384182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4180544"/>
        <c:crosses val="autoZero"/>
        <c:auto val="1"/>
        <c:lblAlgn val="ctr"/>
        <c:lblOffset val="100"/>
        <c:noMultiLvlLbl val="0"/>
      </c:catAx>
      <c:valAx>
        <c:axId val="384180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4182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RANGO DE EDAD DE MUJERES ATENDIDAS </a:t>
            </a:r>
          </a:p>
          <a:p>
            <a:pPr>
              <a:defRPr/>
            </a:pPr>
            <a:r>
              <a:rPr lang="es-MX"/>
              <a:t>ÁREA REDES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'TABLAS '!$G$238:$G$245</c15:sqref>
                  </c15:fullRef>
                </c:ext>
              </c:extLst>
              <c:f>'TABLAS '!$G$240:$G$245</c:f>
              <c:strCache>
                <c:ptCount val="6"/>
                <c:pt idx="0">
                  <c:v>18-25
8.18%</c:v>
                </c:pt>
                <c:pt idx="1">
                  <c:v>26-35
39.69%</c:v>
                </c:pt>
                <c:pt idx="2">
                  <c:v>36-45
30.90%</c:v>
                </c:pt>
                <c:pt idx="3">
                  <c:v>46-55
14.89%</c:v>
                </c:pt>
                <c:pt idx="4">
                  <c:v>56-65
4.61%</c:v>
                </c:pt>
                <c:pt idx="5">
                  <c:v>&gt;66
1.70%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'TABLAS '!$H$238:$H$245</c15:sqref>
                  </c15:fullRef>
                </c:ext>
              </c:extLst>
              <c:f>'TABLAS '!$H$240:$H$245</c:f>
              <c:numCache>
                <c:formatCode>General</c:formatCode>
                <c:ptCount val="6"/>
                <c:pt idx="0">
                  <c:v>770</c:v>
                </c:pt>
                <c:pt idx="1" formatCode="#,##0">
                  <c:v>3870</c:v>
                </c:pt>
                <c:pt idx="2" formatCode="#,##0">
                  <c:v>3092</c:v>
                </c:pt>
                <c:pt idx="3" formatCode="#,##0">
                  <c:v>1466</c:v>
                </c:pt>
                <c:pt idx="4">
                  <c:v>474</c:v>
                </c:pt>
                <c:pt idx="5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E1-4215-883F-F87E12FE2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4180936"/>
        <c:axId val="38418132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'TABLAS '!$G$238:$G$245</c15:sqref>
                        </c15:fullRef>
                        <c15:formulaRef>
                          <c15:sqref>'TABLAS '!$G$240:$G$245</c15:sqref>
                        </c15:formulaRef>
                      </c:ext>
                    </c:extLst>
                    <c:strCache>
                      <c:ptCount val="6"/>
                      <c:pt idx="0">
                        <c:v>18-25
8.18%</c:v>
                      </c:pt>
                      <c:pt idx="1">
                        <c:v>26-35
39.69%</c:v>
                      </c:pt>
                      <c:pt idx="2">
                        <c:v>36-45
30.90%</c:v>
                      </c:pt>
                      <c:pt idx="3">
                        <c:v>46-55
14.89%</c:v>
                      </c:pt>
                      <c:pt idx="4">
                        <c:v>56-65
4.61%</c:v>
                      </c:pt>
                      <c:pt idx="5">
                        <c:v>&gt;66
1.70%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'TABLAS '!$I$238:$I$245</c15:sqref>
                        </c15:fullRef>
                        <c15:formulaRef>
                          <c15:sqref>'TABLAS '!$I$240:$I$245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7.8172588832487309</c:v>
                      </c:pt>
                      <c:pt idx="1">
                        <c:v>39.289340101522839</c:v>
                      </c:pt>
                      <c:pt idx="2">
                        <c:v>31.390862944162436</c:v>
                      </c:pt>
                      <c:pt idx="3">
                        <c:v>14.883248730964468</c:v>
                      </c:pt>
                      <c:pt idx="4">
                        <c:v>4.812182741116751</c:v>
                      </c:pt>
                      <c:pt idx="5">
                        <c:v>1.8071065989847717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58F6-4329-A5E2-D560BA41F111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solidFill>
                      <a:schemeClr val="accent1"/>
                    </a:solidFill>
                    <a:ln>
                      <a:solidFill>
                        <a:schemeClr val="bg2"/>
                      </a:solidFill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'TABLAS '!$G$238:$G$245</c15:sqref>
                        </c15:fullRef>
                        <c15:formulaRef>
                          <c15:sqref>'TABLAS '!$G$240:$G$245</c15:sqref>
                        </c15:formulaRef>
                      </c:ext>
                    </c:extLst>
                    <c:strCache>
                      <c:ptCount val="6"/>
                      <c:pt idx="0">
                        <c:v>18-25
8.18%</c:v>
                      </c:pt>
                      <c:pt idx="1">
                        <c:v>26-35
39.69%</c:v>
                      </c:pt>
                      <c:pt idx="2">
                        <c:v>36-45
30.90%</c:v>
                      </c:pt>
                      <c:pt idx="3">
                        <c:v>46-55
14.89%</c:v>
                      </c:pt>
                      <c:pt idx="4">
                        <c:v>56-65
4.61%</c:v>
                      </c:pt>
                      <c:pt idx="5">
                        <c:v>&gt;66
1.70%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'TABLAS '!$J$238:$J$245</c15:sqref>
                        </c15:fullRef>
                        <c15:formulaRef>
                          <c15:sqref>'TABLAS '!$J$240:$J$245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58F6-4329-A5E2-D560BA41F111}"/>
                  </c:ext>
                </c:extLst>
              </c15:ser>
            </c15:filteredBarSeries>
          </c:ext>
        </c:extLst>
      </c:barChart>
      <c:catAx>
        <c:axId val="38418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4181328"/>
        <c:crosses val="autoZero"/>
        <c:auto val="1"/>
        <c:lblAlgn val="ctr"/>
        <c:lblOffset val="100"/>
        <c:noMultiLvlLbl val="0"/>
      </c:catAx>
      <c:valAx>
        <c:axId val="384181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4180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'!$M$239</c:f>
              <c:strCache>
                <c:ptCount val="1"/>
                <c:pt idx="0">
                  <c:v>ATENCIONES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'!$L$240:$L$242</c:f>
              <c:strCache>
                <c:ptCount val="3"/>
                <c:pt idx="0">
                  <c:v>ENE
46.0%</c:v>
                </c:pt>
                <c:pt idx="1">
                  <c:v>FEB
36.0%</c:v>
                </c:pt>
                <c:pt idx="2">
                  <c:v>MAR
18.0%</c:v>
                </c:pt>
              </c:strCache>
            </c:strRef>
          </c:cat>
          <c:val>
            <c:numRef>
              <c:f>'TABLAS '!$M$240:$M$242</c:f>
              <c:numCache>
                <c:formatCode>#,##0</c:formatCode>
                <c:ptCount val="3"/>
                <c:pt idx="0">
                  <c:v>41</c:v>
                </c:pt>
                <c:pt idx="1">
                  <c:v>32</c:v>
                </c:pt>
                <c:pt idx="2">
                  <c:v>16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01D7-41AA-83B9-482728A1E6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5"/>
        <c:axId val="384182896"/>
        <c:axId val="384183288"/>
        <c:extLst/>
      </c:barChart>
      <c:catAx>
        <c:axId val="38418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4183288"/>
        <c:crosses val="autoZero"/>
        <c:auto val="1"/>
        <c:lblAlgn val="ctr"/>
        <c:lblOffset val="100"/>
        <c:noMultiLvlLbl val="0"/>
      </c:catAx>
      <c:valAx>
        <c:axId val="38418328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4182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SOLICITUD DE SERVICIO ATRAVÉS DE LA PAGINA DE FACEBOOK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'TABLAS '!$C$256:$I$257</c:f>
              <c:strCache>
                <c:ptCount val="7"/>
                <c:pt idx="0">
                  <c:v>Psicología</c:v>
                </c:pt>
                <c:pt idx="1">
                  <c:v>Jurídico</c:v>
                </c:pt>
                <c:pt idx="2">
                  <c:v>Capacitación</c:v>
                </c:pt>
                <c:pt idx="3">
                  <c:v>Redes</c:v>
                </c:pt>
                <c:pt idx="4">
                  <c:v>Salud</c:v>
                </c:pt>
                <c:pt idx="5">
                  <c:v>Nutrición </c:v>
                </c:pt>
                <c:pt idx="6">
                  <c:v>Otros </c:v>
                </c:pt>
              </c:strCache>
              <c:extLst xmlns:c15="http://schemas.microsoft.com/office/drawing/2012/chart"/>
            </c:strRef>
          </c:cat>
          <c:val>
            <c:numRef>
              <c:f>'TABLAS 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5032-4CD4-A94C-60DC1E226E85}"/>
            </c:ext>
          </c:extLst>
        </c:ser>
        <c:ser>
          <c:idx val="1"/>
          <c:order val="1"/>
          <c:tx>
            <c:strRef>
              <c:f>'TABLAS 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'TABLAS '!$C$256:$I$257</c:f>
              <c:strCache>
                <c:ptCount val="7"/>
                <c:pt idx="0">
                  <c:v>Psicología</c:v>
                </c:pt>
                <c:pt idx="1">
                  <c:v>Jurídico</c:v>
                </c:pt>
                <c:pt idx="2">
                  <c:v>Capacitación</c:v>
                </c:pt>
                <c:pt idx="3">
                  <c:v>Redes</c:v>
                </c:pt>
                <c:pt idx="4">
                  <c:v>Salud</c:v>
                </c:pt>
                <c:pt idx="5">
                  <c:v>Nutrición </c:v>
                </c:pt>
                <c:pt idx="6">
                  <c:v>Otros </c:v>
                </c:pt>
              </c:strCache>
              <c:extLst xmlns:c15="http://schemas.microsoft.com/office/drawing/2012/chart"/>
            </c:strRef>
          </c:cat>
          <c:val>
            <c:numRef>
              <c:f>'TABLAS 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5032-4CD4-A94C-60DC1E226E85}"/>
            </c:ext>
          </c:extLst>
        </c:ser>
        <c:ser>
          <c:idx val="2"/>
          <c:order val="2"/>
          <c:tx>
            <c:strRef>
              <c:f>'TABLAS 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'TABLAS '!$C$256:$I$257</c:f>
              <c:strCache>
                <c:ptCount val="7"/>
                <c:pt idx="0">
                  <c:v>Psicología</c:v>
                </c:pt>
                <c:pt idx="1">
                  <c:v>Jurídico</c:v>
                </c:pt>
                <c:pt idx="2">
                  <c:v>Capacitación</c:v>
                </c:pt>
                <c:pt idx="3">
                  <c:v>Redes</c:v>
                </c:pt>
                <c:pt idx="4">
                  <c:v>Salud</c:v>
                </c:pt>
                <c:pt idx="5">
                  <c:v>Nutrición </c:v>
                </c:pt>
                <c:pt idx="6">
                  <c:v>Otros </c:v>
                </c:pt>
              </c:strCache>
              <c:extLst xmlns:c15="http://schemas.microsoft.com/office/drawing/2012/chart"/>
            </c:strRef>
          </c:cat>
          <c:val>
            <c:numRef>
              <c:f>'TABLAS 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5032-4CD4-A94C-60DC1E226E85}"/>
            </c:ext>
          </c:extLst>
        </c:ser>
        <c:ser>
          <c:idx val="3"/>
          <c:order val="3"/>
          <c:tx>
            <c:strRef>
              <c:f>'TABLAS 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'TABLAS '!$C$256:$I$257</c:f>
              <c:strCache>
                <c:ptCount val="7"/>
                <c:pt idx="0">
                  <c:v>Psicología</c:v>
                </c:pt>
                <c:pt idx="1">
                  <c:v>Jurídico</c:v>
                </c:pt>
                <c:pt idx="2">
                  <c:v>Capacitación</c:v>
                </c:pt>
                <c:pt idx="3">
                  <c:v>Redes</c:v>
                </c:pt>
                <c:pt idx="4">
                  <c:v>Salud</c:v>
                </c:pt>
                <c:pt idx="5">
                  <c:v>Nutrición </c:v>
                </c:pt>
                <c:pt idx="6">
                  <c:v>Otros </c:v>
                </c:pt>
              </c:strCache>
              <c:extLst xmlns:c15="http://schemas.microsoft.com/office/drawing/2012/chart"/>
            </c:strRef>
          </c:cat>
          <c:val>
            <c:numRef>
              <c:f>'TABLAS 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5032-4CD4-A94C-60DC1E226E85}"/>
            </c:ext>
          </c:extLst>
        </c:ser>
        <c:ser>
          <c:idx val="4"/>
          <c:order val="4"/>
          <c:tx>
            <c:strRef>
              <c:f>'TABLAS '!$B$258</c:f>
              <c:strCache>
                <c:ptCount val="1"/>
                <c:pt idx="0">
                  <c:v>ENE- MAR 24</c:v>
                </c:pt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'!$C$256:$I$257</c:f>
              <c:strCache>
                <c:ptCount val="7"/>
                <c:pt idx="0">
                  <c:v>Psicología</c:v>
                </c:pt>
                <c:pt idx="1">
                  <c:v>Jurídico</c:v>
                </c:pt>
                <c:pt idx="2">
                  <c:v>Capacitación</c:v>
                </c:pt>
                <c:pt idx="3">
                  <c:v>Redes</c:v>
                </c:pt>
                <c:pt idx="4">
                  <c:v>Salud</c:v>
                </c:pt>
                <c:pt idx="5">
                  <c:v>Nutrición </c:v>
                </c:pt>
                <c:pt idx="6">
                  <c:v>Otros </c:v>
                </c:pt>
              </c:strCache>
              <c:extLst xmlns:c15="http://schemas.microsoft.com/office/drawing/2012/chart"/>
            </c:strRef>
          </c:cat>
          <c:val>
            <c:numRef>
              <c:f>'TABLAS '!$C$258:$I$258</c:f>
              <c:numCache>
                <c:formatCode>General</c:formatCode>
                <c:ptCount val="7"/>
                <c:pt idx="0">
                  <c:v>18</c:v>
                </c:pt>
                <c:pt idx="1">
                  <c:v>6</c:v>
                </c:pt>
                <c:pt idx="2">
                  <c:v>4</c:v>
                </c:pt>
                <c:pt idx="3">
                  <c:v>41</c:v>
                </c:pt>
                <c:pt idx="4">
                  <c:v>7</c:v>
                </c:pt>
                <c:pt idx="5">
                  <c:v>0</c:v>
                </c:pt>
                <c:pt idx="6">
                  <c:v>13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5032-4CD4-A94C-60DC1E226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4172704"/>
        <c:axId val="384169568"/>
        <c:extLst>
          <c:ext xmlns:c15="http://schemas.microsoft.com/office/drawing/2012/chart" uri="{02D57815-91ED-43cb-92C2-25804820EDAC}">
            <c15:filteredBar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'TABLAS '!$B$259</c15:sqref>
                        </c15:formulaRef>
                      </c:ext>
                    </c:extLst>
                    <c:strCache>
                      <c:ptCount val="1"/>
                      <c:pt idx="0">
                        <c:v>ABR-JUN 24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'TABLAS '!$C$256:$I$257</c15:sqref>
                        </c15:formulaRef>
                      </c:ext>
                    </c:extLst>
                    <c:strCache>
                      <c:ptCount val="7"/>
                      <c:pt idx="0">
                        <c:v>Psicología</c:v>
                      </c:pt>
                      <c:pt idx="1">
                        <c:v>Jurídico</c:v>
                      </c:pt>
                      <c:pt idx="2">
                        <c:v>Capacitación</c:v>
                      </c:pt>
                      <c:pt idx="3">
                        <c:v>Redes</c:v>
                      </c:pt>
                      <c:pt idx="4">
                        <c:v>Salud</c:v>
                      </c:pt>
                      <c:pt idx="5">
                        <c:v>Nutrición </c:v>
                      </c:pt>
                      <c:pt idx="6">
                        <c:v>Otros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'TABLAS '!$C$259:$I$259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5032-4CD4-A94C-60DC1E226E85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'!$B$260</c15:sqref>
                        </c15:formulaRef>
                      </c:ext>
                    </c:extLst>
                    <c:strCache>
                      <c:ptCount val="1"/>
                      <c:pt idx="0">
                        <c:v>JUL-SEP 24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'!$C$256:$I$257</c15:sqref>
                        </c15:formulaRef>
                      </c:ext>
                    </c:extLst>
                    <c:strCache>
                      <c:ptCount val="7"/>
                      <c:pt idx="0">
                        <c:v>Psicología</c:v>
                      </c:pt>
                      <c:pt idx="1">
                        <c:v>Jurídico</c:v>
                      </c:pt>
                      <c:pt idx="2">
                        <c:v>Capacitación</c:v>
                      </c:pt>
                      <c:pt idx="3">
                        <c:v>Redes</c:v>
                      </c:pt>
                      <c:pt idx="4">
                        <c:v>Salud</c:v>
                      </c:pt>
                      <c:pt idx="5">
                        <c:v>Nutrición </c:v>
                      </c:pt>
                      <c:pt idx="6">
                        <c:v>Otros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'!$C$260:$I$260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032-4CD4-A94C-60DC1E226E85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'!$B$261</c15:sqref>
                        </c15:formulaRef>
                      </c:ext>
                    </c:extLst>
                    <c:strCache>
                      <c:ptCount val="1"/>
                      <c:pt idx="0">
                        <c:v>OCT-DIC 24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 w="28575">
                    <a:solidFill>
                      <a:schemeClr val="bg2"/>
                    </a:solidFill>
                  </a:ln>
                  <a:effectLst/>
                </c:spPr>
                <c:invertIfNegative val="0"/>
                <c:dPt>
                  <c:idx val="1"/>
                  <c:invertIfNegative val="0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accent6">
                          <a:lumMod val="50000"/>
                        </a:schemeClr>
                      </a:solidFill>
                      <a:prstDash val="sysDash"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C-5032-4CD4-A94C-60DC1E226E85}"/>
                    </c:ext>
                  </c:extLst>
                </c:dPt>
                <c:dPt>
                  <c:idx val="3"/>
                  <c:invertIfNegative val="0"/>
                  <c:bubble3D val="0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accent2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2-5032-4CD4-A94C-60DC1E226E85}"/>
                    </c:ext>
                  </c:extLst>
                </c:dPt>
                <c:dPt>
                  <c:idx val="4"/>
                  <c:invertIfNegative val="0"/>
                  <c:bubble3D val="0"/>
                  <c:spPr>
                    <a:solidFill>
                      <a:schemeClr val="accent4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accent4">
                          <a:lumMod val="50000"/>
                        </a:schemeClr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5032-4CD4-A94C-60DC1E226E85}"/>
                    </c:ext>
                  </c:extLst>
                </c:dPt>
                <c:dPt>
                  <c:idx val="5"/>
                  <c:invertIfNegative val="0"/>
                  <c:bubble3D val="0"/>
                  <c:spPr>
                    <a:solidFill>
                      <a:srgbClr val="00B0F0"/>
                    </a:solidFill>
                    <a:ln w="19050">
                      <a:solidFill>
                        <a:schemeClr val="accen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5032-4CD4-A94C-60DC1E226E85}"/>
                    </c:ext>
                  </c:extLst>
                </c:dPt>
                <c:dPt>
                  <c:idx val="6"/>
                  <c:invertIfNegative val="0"/>
                  <c:bubble3D val="0"/>
                  <c:spPr>
                    <a:solidFill>
                      <a:srgbClr val="FFCCFF"/>
                    </a:solidFill>
                    <a:ln w="19050">
                      <a:solidFill>
                        <a:srgbClr val="7030A0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5032-4CD4-A94C-60DC1E226E85}"/>
                    </c:ext>
                  </c:extLst>
                </c:dPt>
                <c:dLbls>
                  <c:dLbl>
                    <c:idx val="0"/>
                    <c:spPr>
                      <a:solidFill>
                        <a:schemeClr val="accent1"/>
                      </a:solidFill>
                      <a:ln>
                        <a:solidFill>
                          <a:schemeClr val="bg2"/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200" b="1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A-FCF2-4730-B5A7-E37420AABF41}"/>
                      </c:ext>
                    </c:extLst>
                  </c:dLbl>
                  <c:dLbl>
                    <c:idx val="1"/>
                    <c:spPr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  <a:ln>
                        <a:solidFill>
                          <a:schemeClr val="accent6">
                            <a:lumMod val="50000"/>
                          </a:schemeClr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200" b="1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C-5032-4CD4-A94C-60DC1E226E85}"/>
                      </c:ext>
                    </c:extLst>
                  </c:dLbl>
                  <c:dLbl>
                    <c:idx val="2"/>
                    <c:spPr>
                      <a:solidFill>
                        <a:srgbClr val="CC0000"/>
                      </a:solidFill>
                      <a:ln>
                        <a:solidFill>
                          <a:srgbClr val="FF0000"/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200" b="1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B-FCF2-4730-B5A7-E37420AABF41}"/>
                      </c:ext>
                    </c:extLst>
                  </c:dLbl>
                  <c:dLbl>
                    <c:idx val="3"/>
                    <c:spPr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  <a:ln>
                        <a:solidFill>
                          <a:schemeClr val="accent2"/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200" b="1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12-5032-4CD4-A94C-60DC1E226E85}"/>
                      </c:ext>
                    </c:extLst>
                  </c:dLbl>
                  <c:dLbl>
                    <c:idx val="4"/>
                    <c:spPr>
                      <a:solidFill>
                        <a:schemeClr val="accent4">
                          <a:lumMod val="60000"/>
                          <a:lumOff val="40000"/>
                        </a:schemeClr>
                      </a:solidFill>
                      <a:ln>
                        <a:solidFill>
                          <a:schemeClr val="accent4">
                            <a:lumMod val="50000"/>
                          </a:schemeClr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200" b="1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18-5032-4CD4-A94C-60DC1E226E85}"/>
                      </c:ext>
                    </c:extLst>
                  </c:dLbl>
                  <c:dLbl>
                    <c:idx val="5"/>
                    <c:spPr>
                      <a:solidFill>
                        <a:srgbClr val="33CCCC"/>
                      </a:solidFill>
                      <a:ln>
                        <a:solidFill>
                          <a:schemeClr val="accent1"/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200" b="1" i="0" u="none" strike="noStrike" kern="1200" baseline="0">
                            <a:solidFill>
                              <a:schemeClr val="accent5">
                                <a:lumMod val="5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1D-5032-4CD4-A94C-60DC1E226E85}"/>
                      </c:ext>
                    </c:extLst>
                  </c:dLbl>
                  <c:dLbl>
                    <c:idx val="6"/>
                    <c:spPr>
                      <a:solidFill>
                        <a:srgbClr val="FFCCFF"/>
                      </a:solidFill>
                      <a:ln>
                        <a:solidFill>
                          <a:srgbClr val="7030A0"/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200" b="1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20-5032-4CD4-A94C-60DC1E226E85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'!$C$256:$I$257</c15:sqref>
                        </c15:formulaRef>
                      </c:ext>
                    </c:extLst>
                    <c:strCache>
                      <c:ptCount val="7"/>
                      <c:pt idx="0">
                        <c:v>Psicología</c:v>
                      </c:pt>
                      <c:pt idx="1">
                        <c:v>Jurídico</c:v>
                      </c:pt>
                      <c:pt idx="2">
                        <c:v>Capacitación</c:v>
                      </c:pt>
                      <c:pt idx="3">
                        <c:v>Redes</c:v>
                      </c:pt>
                      <c:pt idx="4">
                        <c:v>Salud</c:v>
                      </c:pt>
                      <c:pt idx="5">
                        <c:v>Nutrición </c:v>
                      </c:pt>
                      <c:pt idx="6">
                        <c:v>Otros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'!$C$261:$I$261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032-4CD4-A94C-60DC1E226E85}"/>
                  </c:ext>
                </c:extLst>
              </c15:ser>
            </c15:filteredBarSeries>
          </c:ext>
        </c:extLst>
      </c:barChart>
      <c:catAx>
        <c:axId val="38417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4169568"/>
        <c:crosses val="autoZero"/>
        <c:auto val="1"/>
        <c:lblAlgn val="ctr"/>
        <c:lblOffset val="100"/>
        <c:noMultiLvlLbl val="0"/>
      </c:catAx>
      <c:valAx>
        <c:axId val="384169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4172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ATENCIONES BRINDADADAS EN EL ÁREA DE TRABAJO SOCIAL </a:t>
            </a:r>
          </a:p>
        </c:rich>
      </c:tx>
      <c:layout>
        <c:manualLayout>
          <c:xMode val="edge"/>
          <c:yMode val="edge"/>
          <c:x val="0.11129307004163747"/>
          <c:y val="2.78606965174129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'!$AJ$5</c:f>
              <c:strCache>
                <c:ptCount val="1"/>
                <c:pt idx="0">
                  <c:v>ENE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bg2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5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'!$AK$3:$AM$4</c:f>
              <c:strCache>
                <c:ptCount val="3"/>
                <c:pt idx="0">
                  <c:v>Trabajo Social</c:v>
                </c:pt>
                <c:pt idx="1">
                  <c:v>Juridico </c:v>
                </c:pt>
                <c:pt idx="2">
                  <c:v>Psicología</c:v>
                </c:pt>
              </c:strCache>
            </c:strRef>
          </c:cat>
          <c:val>
            <c:numRef>
              <c:f>'TABLAS '!$AK$5:$AM$5</c:f>
              <c:numCache>
                <c:formatCode>#,##0</c:formatCode>
                <c:ptCount val="3"/>
                <c:pt idx="0">
                  <c:v>126</c:v>
                </c:pt>
                <c:pt idx="1">
                  <c:v>13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E9-4BC3-85C6-9959DD89423E}"/>
            </c:ext>
          </c:extLst>
        </c:ser>
        <c:ser>
          <c:idx val="1"/>
          <c:order val="1"/>
          <c:tx>
            <c:strRef>
              <c:f>'TABLAS '!$AJ$6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</c:spPr>
          <c:invertIfNegative val="0"/>
          <c:dLbls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'!$AK$3:$AM$4</c:f>
              <c:strCache>
                <c:ptCount val="3"/>
                <c:pt idx="0">
                  <c:v>Trabajo Social</c:v>
                </c:pt>
                <c:pt idx="1">
                  <c:v>Juridico </c:v>
                </c:pt>
                <c:pt idx="2">
                  <c:v>Psicología</c:v>
                </c:pt>
              </c:strCache>
            </c:strRef>
          </c:cat>
          <c:val>
            <c:numRef>
              <c:f>'TABLAS '!$AK$6:$AM$6</c:f>
              <c:numCache>
                <c:formatCode>#,##0</c:formatCode>
                <c:ptCount val="3"/>
                <c:pt idx="0">
                  <c:v>133</c:v>
                </c:pt>
                <c:pt idx="1">
                  <c:v>6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E9-4BC3-85C6-9959DD89423E}"/>
            </c:ext>
          </c:extLst>
        </c:ser>
        <c:ser>
          <c:idx val="2"/>
          <c:order val="2"/>
          <c:tx>
            <c:strRef>
              <c:f>'TABLAS '!$AJ$7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'!$AK$3:$AM$4</c:f>
              <c:strCache>
                <c:ptCount val="3"/>
                <c:pt idx="0">
                  <c:v>Trabajo Social</c:v>
                </c:pt>
                <c:pt idx="1">
                  <c:v>Juridico </c:v>
                </c:pt>
                <c:pt idx="2">
                  <c:v>Psicología</c:v>
                </c:pt>
              </c:strCache>
            </c:strRef>
          </c:cat>
          <c:val>
            <c:numRef>
              <c:f>'TABLAS '!$AK$7:$AM$7</c:f>
              <c:numCache>
                <c:formatCode>#,##0</c:formatCode>
                <c:ptCount val="3"/>
                <c:pt idx="0">
                  <c:v>129</c:v>
                </c:pt>
                <c:pt idx="1">
                  <c:v>9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E9-4BC3-85C6-9959DD894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639880"/>
        <c:axId val="27564144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'TABLAS '!$AJ$8</c15:sqref>
                        </c15:formulaRef>
                      </c:ext>
                    </c:extLst>
                    <c:strCache>
                      <c:ptCount val="1"/>
                      <c:pt idx="0">
                        <c:v>ABR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'TABLAS '!$AK$3:$AM$4</c15:sqref>
                        </c15:formulaRef>
                      </c:ext>
                    </c:extLst>
                    <c:strCache>
                      <c:ptCount val="3"/>
                      <c:pt idx="0">
                        <c:v>Trabajo Social</c:v>
                      </c:pt>
                      <c:pt idx="1">
                        <c:v>Juridico </c:v>
                      </c:pt>
                      <c:pt idx="2">
                        <c:v>Psicología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'TABLAS '!$AK$8:$AM$8</c15:sqref>
                        </c15:formulaRef>
                      </c:ext>
                    </c:extLst>
                    <c:numCache>
                      <c:formatCode>#,##0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55E9-4BC3-85C6-9959DD89423E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'!$AJ$9</c15:sqref>
                        </c15:formulaRef>
                      </c:ext>
                    </c:extLst>
                    <c:strCache>
                      <c:ptCount val="1"/>
                      <c:pt idx="0">
                        <c:v>MAY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'!$AK$3:$AM$4</c15:sqref>
                        </c15:formulaRef>
                      </c:ext>
                    </c:extLst>
                    <c:strCache>
                      <c:ptCount val="3"/>
                      <c:pt idx="0">
                        <c:v>Trabajo Social</c:v>
                      </c:pt>
                      <c:pt idx="1">
                        <c:v>Juridico </c:v>
                      </c:pt>
                      <c:pt idx="2">
                        <c:v>Psicología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'!$AK$9:$AM$9</c15:sqref>
                        </c15:formulaRef>
                      </c:ext>
                    </c:extLst>
                    <c:numCache>
                      <c:formatCode>#,##0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5E9-4BC3-85C6-9959DD89423E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'!$AJ$10</c15:sqref>
                        </c15:formulaRef>
                      </c:ext>
                    </c:extLst>
                    <c:strCache>
                      <c:ptCount val="1"/>
                      <c:pt idx="0">
                        <c:v>JUN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'!$AK$3:$AM$4</c15:sqref>
                        </c15:formulaRef>
                      </c:ext>
                    </c:extLst>
                    <c:strCache>
                      <c:ptCount val="3"/>
                      <c:pt idx="0">
                        <c:v>Trabajo Social</c:v>
                      </c:pt>
                      <c:pt idx="1">
                        <c:v>Juridico </c:v>
                      </c:pt>
                      <c:pt idx="2">
                        <c:v>Psicología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'!$AK$10:$AM$10</c15:sqref>
                        </c15:formulaRef>
                      </c:ext>
                    </c:extLst>
                    <c:numCache>
                      <c:formatCode>#,##0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5E9-4BC3-85C6-9959DD89423E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'!$AJ$11</c15:sqref>
                        </c15:formulaRef>
                      </c:ext>
                    </c:extLst>
                    <c:strCache>
                      <c:ptCount val="1"/>
                      <c:pt idx="0">
                        <c:v>JUL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'!$AK$3:$AM$4</c15:sqref>
                        </c15:formulaRef>
                      </c:ext>
                    </c:extLst>
                    <c:strCache>
                      <c:ptCount val="3"/>
                      <c:pt idx="0">
                        <c:v>Trabajo Social</c:v>
                      </c:pt>
                      <c:pt idx="1">
                        <c:v>Juridico </c:v>
                      </c:pt>
                      <c:pt idx="2">
                        <c:v>Psicología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'!$AK$11:$AM$11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5E9-4BC3-85C6-9959DD89423E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'!$AJ$12</c15:sqref>
                        </c15:formulaRef>
                      </c:ext>
                    </c:extLst>
                    <c:strCache>
                      <c:ptCount val="1"/>
                      <c:pt idx="0">
                        <c:v>AGO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'!$AK$3:$AM$4</c15:sqref>
                        </c15:formulaRef>
                      </c:ext>
                    </c:extLst>
                    <c:strCache>
                      <c:ptCount val="3"/>
                      <c:pt idx="0">
                        <c:v>Trabajo Social</c:v>
                      </c:pt>
                      <c:pt idx="1">
                        <c:v>Juridico </c:v>
                      </c:pt>
                      <c:pt idx="2">
                        <c:v>Psicología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'!$AK$12:$AM$12</c15:sqref>
                        </c15:formulaRef>
                      </c:ext>
                    </c:extLst>
                    <c:numCache>
                      <c:formatCode>#,##0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5E9-4BC3-85C6-9959DD89423E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'!$AJ$13</c15:sqref>
                        </c15:formulaRef>
                      </c:ext>
                    </c:extLst>
                    <c:strCache>
                      <c:ptCount val="1"/>
                      <c:pt idx="0">
                        <c:v>SEP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'!$AK$3:$AM$4</c15:sqref>
                        </c15:formulaRef>
                      </c:ext>
                    </c:extLst>
                    <c:strCache>
                      <c:ptCount val="3"/>
                      <c:pt idx="0">
                        <c:v>Trabajo Social</c:v>
                      </c:pt>
                      <c:pt idx="1">
                        <c:v>Juridico </c:v>
                      </c:pt>
                      <c:pt idx="2">
                        <c:v>Psicología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'!$AK$13:$AM$13</c15:sqref>
                        </c15:formulaRef>
                      </c:ext>
                    </c:extLst>
                    <c:numCache>
                      <c:formatCode>#,##0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55E9-4BC3-85C6-9959DD89423E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'!$AJ$14</c15:sqref>
                        </c15:formulaRef>
                      </c:ext>
                    </c:extLst>
                    <c:strCache>
                      <c:ptCount val="1"/>
                      <c:pt idx="0">
                        <c:v>OCT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'!$AK$3:$AM$4</c15:sqref>
                        </c15:formulaRef>
                      </c:ext>
                    </c:extLst>
                    <c:strCache>
                      <c:ptCount val="3"/>
                      <c:pt idx="0">
                        <c:v>Trabajo Social</c:v>
                      </c:pt>
                      <c:pt idx="1">
                        <c:v>Juridico </c:v>
                      </c:pt>
                      <c:pt idx="2">
                        <c:v>Psicología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'!$AK$14:$AM$14</c15:sqref>
                        </c15:formulaRef>
                      </c:ext>
                    </c:extLst>
                    <c:numCache>
                      <c:formatCode>#,##0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55E9-4BC3-85C6-9959DD89423E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'!$AJ$15</c15:sqref>
                        </c15:formulaRef>
                      </c:ext>
                    </c:extLst>
                    <c:strCache>
                      <c:ptCount val="1"/>
                      <c:pt idx="0">
                        <c:v>NOV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'!$AK$3:$AM$4</c15:sqref>
                        </c15:formulaRef>
                      </c:ext>
                    </c:extLst>
                    <c:strCache>
                      <c:ptCount val="3"/>
                      <c:pt idx="0">
                        <c:v>Trabajo Social</c:v>
                      </c:pt>
                      <c:pt idx="1">
                        <c:v>Juridico </c:v>
                      </c:pt>
                      <c:pt idx="2">
                        <c:v>Psicología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'!$AK$15:$AM$15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55E9-4BC3-85C6-9959DD89423E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'!$AJ$16</c15:sqref>
                        </c15:formulaRef>
                      </c:ext>
                    </c:extLst>
                    <c:strCache>
                      <c:ptCount val="1"/>
                      <c:pt idx="0">
                        <c:v>DIC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'!$AK$3:$AM$4</c15:sqref>
                        </c15:formulaRef>
                      </c:ext>
                    </c:extLst>
                    <c:strCache>
                      <c:ptCount val="3"/>
                      <c:pt idx="0">
                        <c:v>Trabajo Social</c:v>
                      </c:pt>
                      <c:pt idx="1">
                        <c:v>Juridico </c:v>
                      </c:pt>
                      <c:pt idx="2">
                        <c:v>Psicología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'!$AK$16:$AM$16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55E9-4BC3-85C6-9959DD89423E}"/>
                  </c:ext>
                </c:extLst>
              </c15:ser>
            </c15:filteredBarSeries>
          </c:ext>
        </c:extLst>
      </c:barChart>
      <c:catAx>
        <c:axId val="275639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5641448"/>
        <c:crosses val="autoZero"/>
        <c:auto val="1"/>
        <c:lblAlgn val="ctr"/>
        <c:lblOffset val="100"/>
        <c:noMultiLvlLbl val="0"/>
      </c:catAx>
      <c:valAx>
        <c:axId val="27564144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5639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ATENCIONES BRINDADAS EN EL ÁREA DE ITINERANTE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MUJERES</c:v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'TABLAS '!$AF$200:$AF$213</c15:sqref>
                  </c15:fullRef>
                </c:ext>
              </c:extLst>
              <c:f>'TABLAS '!$AF$202:$AF$204</c:f>
              <c:strCache>
                <c:ptCount val="3"/>
                <c:pt idx="0">
                  <c:v>ENE
52.45%</c:v>
                </c:pt>
                <c:pt idx="1">
                  <c:v>FEB
40.16%</c:v>
                </c:pt>
                <c:pt idx="2">
                  <c:v>MAR
7.37%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'TABLAS '!$AG$200:$AG$213</c15:sqref>
                  </c15:fullRef>
                </c:ext>
              </c:extLst>
              <c:f>'TABLAS '!$AG$202:$AG$204</c:f>
              <c:numCache>
                <c:formatCode>#,##0</c:formatCode>
                <c:ptCount val="3"/>
                <c:pt idx="0">
                  <c:v>60</c:v>
                </c:pt>
                <c:pt idx="1">
                  <c:v>43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29-4A1E-8957-625D40E563AD}"/>
            </c:ext>
          </c:extLst>
        </c:ser>
        <c:ser>
          <c:idx val="1"/>
          <c:order val="1"/>
          <c:tx>
            <c:v>HOMBRES</c:v>
          </c:tx>
          <c:spPr>
            <a:solidFill>
              <a:schemeClr val="bg2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bg2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'TABLAS '!$AF$200:$AF$213</c15:sqref>
                  </c15:fullRef>
                </c:ext>
              </c:extLst>
              <c:f>'TABLAS '!$AF$202:$AF$204</c:f>
              <c:strCache>
                <c:ptCount val="3"/>
                <c:pt idx="0">
                  <c:v>ENE
52.45%</c:v>
                </c:pt>
                <c:pt idx="1">
                  <c:v>FEB
40.16%</c:v>
                </c:pt>
                <c:pt idx="2">
                  <c:v>MAR
7.37%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'TABLAS '!$AH$200:$AH$213</c15:sqref>
                  </c15:fullRef>
                </c:ext>
              </c:extLst>
              <c:f>'TABLAS '!$AH$202:$AH$204</c:f>
              <c:numCache>
                <c:formatCode>#,##0</c:formatCode>
                <c:ptCount val="3"/>
                <c:pt idx="0">
                  <c:v>4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29-4A1E-8957-625D40E56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4174664"/>
        <c:axId val="384170744"/>
      </c:barChart>
      <c:catAx>
        <c:axId val="384174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4170744"/>
        <c:crosses val="autoZero"/>
        <c:auto val="1"/>
        <c:lblAlgn val="ctr"/>
        <c:lblOffset val="100"/>
        <c:noMultiLvlLbl val="0"/>
      </c:catAx>
      <c:valAx>
        <c:axId val="384170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4174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226204382582703"/>
          <c:y val="0.91229985784507139"/>
          <c:w val="0.68284433620533636"/>
          <c:h val="6.4696944952020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RANGO DE EDAD DE MUJERES ATENDIDAS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'!$AM$200</c:f>
              <c:strCache>
                <c:ptCount val="1"/>
                <c:pt idx="0">
                  <c:v>ENE-MAR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'!$AL$201:$AL$209</c:f>
              <c:strCache>
                <c:ptCount val="9"/>
                <c:pt idx="0">
                  <c:v>18-24
8.03%</c:v>
                </c:pt>
                <c:pt idx="1">
                  <c:v>25-30
8.03%</c:v>
                </c:pt>
                <c:pt idx="2">
                  <c:v>31-35
5.35%</c:v>
                </c:pt>
                <c:pt idx="3">
                  <c:v>36-40
11.60%</c:v>
                </c:pt>
                <c:pt idx="4">
                  <c:v>41-45
9.82%</c:v>
                </c:pt>
                <c:pt idx="5">
                  <c:v>46-50
9.82%</c:v>
                </c:pt>
                <c:pt idx="6">
                  <c:v>51-55
16.07%</c:v>
                </c:pt>
                <c:pt idx="7">
                  <c:v>56-60
15.17%</c:v>
                </c:pt>
                <c:pt idx="8">
                  <c:v>60+
16.07%</c:v>
                </c:pt>
              </c:strCache>
            </c:strRef>
          </c:cat>
          <c:val>
            <c:numRef>
              <c:f>'TABLAS '!$AM$201:$AM$209</c:f>
              <c:numCache>
                <c:formatCode>General</c:formatCode>
                <c:ptCount val="9"/>
                <c:pt idx="0">
                  <c:v>9</c:v>
                </c:pt>
                <c:pt idx="1">
                  <c:v>9</c:v>
                </c:pt>
                <c:pt idx="2">
                  <c:v>6</c:v>
                </c:pt>
                <c:pt idx="3">
                  <c:v>13</c:v>
                </c:pt>
                <c:pt idx="4">
                  <c:v>11</c:v>
                </c:pt>
                <c:pt idx="5">
                  <c:v>11</c:v>
                </c:pt>
                <c:pt idx="6">
                  <c:v>18</c:v>
                </c:pt>
                <c:pt idx="7">
                  <c:v>17</c:v>
                </c:pt>
                <c:pt idx="8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65-4C05-BECE-8C54130B2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4177408"/>
        <c:axId val="384171920"/>
      </c:barChart>
      <c:catAx>
        <c:axId val="38417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4171920"/>
        <c:crosses val="autoZero"/>
        <c:auto val="1"/>
        <c:lblAlgn val="ctr"/>
        <c:lblOffset val="100"/>
        <c:noMultiLvlLbl val="0"/>
      </c:catAx>
      <c:valAx>
        <c:axId val="384171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417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ZONA DEMOGRAFICA HABITACIONAL DE MUJERES ATENDIDAS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4.8280075607515176E-2"/>
          <c:y val="0.10416385471439589"/>
          <c:w val="0.93310453864957832"/>
          <c:h val="0.665680708984894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'TABLAS 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'TABLAS '!$AV$199:$AW$200</c:f>
              <c:strCache>
                <c:ptCount val="2"/>
                <c:pt idx="0">
                  <c:v>Urbana 
61.47%</c:v>
                </c:pt>
                <c:pt idx="1">
                  <c:v>Rural 
38.52%</c:v>
                </c:pt>
              </c:strCache>
              <c:extLst xmlns:c15="http://schemas.microsoft.com/office/drawing/2012/chart"/>
            </c:strRef>
          </c:cat>
          <c:val>
            <c:numRef>
              <c:f>'TABLAS 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436-428C-9405-79A4FA07361D}"/>
            </c:ext>
          </c:extLst>
        </c:ser>
        <c:ser>
          <c:idx val="1"/>
          <c:order val="1"/>
          <c:tx>
            <c:strRef>
              <c:f>'TABLAS 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'TABLAS '!$AV$199:$AW$200</c:f>
              <c:strCache>
                <c:ptCount val="2"/>
                <c:pt idx="0">
                  <c:v>Urbana 
61.47%</c:v>
                </c:pt>
                <c:pt idx="1">
                  <c:v>Rural 
38.52%</c:v>
                </c:pt>
              </c:strCache>
              <c:extLst xmlns:c15="http://schemas.microsoft.com/office/drawing/2012/chart"/>
            </c:strRef>
          </c:cat>
          <c:val>
            <c:numRef>
              <c:f>'TABLAS 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3436-428C-9405-79A4FA07361D}"/>
            </c:ext>
          </c:extLst>
        </c:ser>
        <c:ser>
          <c:idx val="2"/>
          <c:order val="2"/>
          <c:tx>
            <c:strRef>
              <c:f>'TABLAS 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'TABLAS '!$AV$199:$AW$200</c:f>
              <c:strCache>
                <c:ptCount val="2"/>
                <c:pt idx="0">
                  <c:v>Urbana 
61.47%</c:v>
                </c:pt>
                <c:pt idx="1">
                  <c:v>Rural 
38.52%</c:v>
                </c:pt>
              </c:strCache>
              <c:extLst xmlns:c15="http://schemas.microsoft.com/office/drawing/2012/chart"/>
            </c:strRef>
          </c:cat>
          <c:val>
            <c:numRef>
              <c:f>'TABLAS 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3436-428C-9405-79A4FA07361D}"/>
            </c:ext>
          </c:extLst>
        </c:ser>
        <c:ser>
          <c:idx val="3"/>
          <c:order val="3"/>
          <c:tx>
            <c:strRef>
              <c:f>'TABLAS 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'TABLAS '!$AV$199:$AW$200</c:f>
              <c:strCache>
                <c:ptCount val="2"/>
                <c:pt idx="0">
                  <c:v>Urbana 
61.47%</c:v>
                </c:pt>
                <c:pt idx="1">
                  <c:v>Rural 
38.52%</c:v>
                </c:pt>
              </c:strCache>
              <c:extLst xmlns:c15="http://schemas.microsoft.com/office/drawing/2012/chart"/>
            </c:strRef>
          </c:cat>
          <c:val>
            <c:numRef>
              <c:f>'TABLAS 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3436-428C-9405-79A4FA07361D}"/>
            </c:ext>
          </c:extLst>
        </c:ser>
        <c:ser>
          <c:idx val="4"/>
          <c:order val="4"/>
          <c:tx>
            <c:strRef>
              <c:f>'TABLAS 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'TABLAS '!$AV$199:$AW$200</c:f>
              <c:strCache>
                <c:ptCount val="2"/>
                <c:pt idx="0">
                  <c:v>Urbana 
61.47%</c:v>
                </c:pt>
                <c:pt idx="1">
                  <c:v>Rural 
38.52%</c:v>
                </c:pt>
              </c:strCache>
              <c:extLst xmlns:c15="http://schemas.microsoft.com/office/drawing/2012/chart"/>
            </c:strRef>
          </c:cat>
          <c:val>
            <c:numRef>
              <c:f>'TABLAS 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3436-428C-9405-79A4FA07361D}"/>
            </c:ext>
          </c:extLst>
        </c:ser>
        <c:ser>
          <c:idx val="5"/>
          <c:order val="5"/>
          <c:tx>
            <c:strRef>
              <c:f>'TABLAS '!$AU$201</c:f>
              <c:strCache>
                <c:ptCount val="1"/>
                <c:pt idx="0">
                  <c:v>ENE-MAR 2024</c:v>
                </c:pt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'!$AV$199:$AW$200</c:f>
              <c:strCache>
                <c:ptCount val="2"/>
                <c:pt idx="0">
                  <c:v>Urbana 
61.47%</c:v>
                </c:pt>
                <c:pt idx="1">
                  <c:v>Rural 
38.52%</c:v>
                </c:pt>
              </c:strCache>
              <c:extLst xmlns:c15="http://schemas.microsoft.com/office/drawing/2012/chart"/>
            </c:strRef>
          </c:cat>
          <c:val>
            <c:numRef>
              <c:f>'TABLAS '!$AV$201:$AW$201</c:f>
              <c:numCache>
                <c:formatCode>General</c:formatCode>
                <c:ptCount val="2"/>
                <c:pt idx="0">
                  <c:v>75</c:v>
                </c:pt>
                <c:pt idx="1">
                  <c:v>47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3436-428C-9405-79A4FA073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4176232"/>
        <c:axId val="384173488"/>
        <c:extLst>
          <c:ext xmlns:c15="http://schemas.microsoft.com/office/drawing/2012/chart" uri="{02D57815-91ED-43cb-92C2-25804820EDAC}">
            <c15:filteredBarSeries>
              <c15:ser>
                <c:idx val="6"/>
                <c:order val="6"/>
                <c:tx>
                  <c:strRef>
                    <c:extLst>
                      <c:ext uri="{02D57815-91ED-43cb-92C2-25804820EDAC}">
                        <c15:formulaRef>
                          <c15:sqref>'TABLAS '!$AU$202</c15:sqref>
                        </c15:formulaRef>
                      </c:ext>
                    </c:extLst>
                    <c:strCache>
                      <c:ptCount val="1"/>
                      <c:pt idx="0">
                        <c:v>ABR-JUN 2024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'TABLAS '!$AV$199:$AW$200</c15:sqref>
                        </c15:formulaRef>
                      </c:ext>
                    </c:extLst>
                    <c:strCache>
                      <c:ptCount val="2"/>
                      <c:pt idx="0">
                        <c:v>Urbana 
61.47%</c:v>
                      </c:pt>
                      <c:pt idx="1">
                        <c:v>Rural 
38.52%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'TABLAS '!$AV$202:$AW$202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3436-428C-9405-79A4FA07361D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'!$AU$203</c15:sqref>
                        </c15:formulaRef>
                      </c:ext>
                    </c:extLst>
                    <c:strCache>
                      <c:ptCount val="1"/>
                      <c:pt idx="0">
                        <c:v>JUL-SEP 2024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'!$AV$199:$AW$200</c15:sqref>
                        </c15:formulaRef>
                      </c:ext>
                    </c:extLst>
                    <c:strCache>
                      <c:ptCount val="2"/>
                      <c:pt idx="0">
                        <c:v>Urbana 
61.47%</c:v>
                      </c:pt>
                      <c:pt idx="1">
                        <c:v>Rural 
38.52%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'!$AV$203:$AW$203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3436-428C-9405-79A4FA07361D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'!$AU$204</c15:sqref>
                        </c15:formulaRef>
                      </c:ext>
                    </c:extLst>
                    <c:strCache>
                      <c:ptCount val="1"/>
                      <c:pt idx="0">
                        <c:v>OCT-DIC 2024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solidFill>
                      <a:schemeClr val="bg2"/>
                    </a:solidFill>
                  </a:ln>
                  <a:effectLst/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chemeClr val="accent1"/>
                    </a:solidFill>
                    <a:ln w="28575">
                      <a:solidFill>
                        <a:schemeClr val="bg2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3436-428C-9405-79A4FA07361D}"/>
                    </c:ext>
                  </c:extLst>
                </c:dPt>
                <c:dPt>
                  <c:idx val="1"/>
                  <c:invertIfNegative val="0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>
                      <a:solidFill>
                        <a:schemeClr val="accent6">
                          <a:lumMod val="50000"/>
                        </a:schemeClr>
                      </a:solidFill>
                      <a:prstDash val="sysDash"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E-3436-428C-9405-79A4FA07361D}"/>
                    </c:ext>
                  </c:extLst>
                </c:dPt>
                <c:dLbls>
                  <c:dLbl>
                    <c:idx val="0"/>
                    <c:spPr>
                      <a:solidFill>
                        <a:schemeClr val="accent1"/>
                      </a:solidFill>
                      <a:ln>
                        <a:solidFill>
                          <a:schemeClr val="bg2"/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15-3436-428C-9405-79A4FA07361D}"/>
                      </c:ext>
                    </c:extLst>
                  </c:dLbl>
                  <c:dLbl>
                    <c:idx val="1"/>
                    <c:spPr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  <a:ln>
                        <a:solidFill>
                          <a:schemeClr val="accent6">
                            <a:lumMod val="50000"/>
                          </a:schemeClr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E-3436-428C-9405-79A4FA07361D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'!$AV$199:$AW$200</c15:sqref>
                        </c15:formulaRef>
                      </c:ext>
                    </c:extLst>
                    <c:strCache>
                      <c:ptCount val="2"/>
                      <c:pt idx="0">
                        <c:v>Urbana 
61.47%</c:v>
                      </c:pt>
                      <c:pt idx="1">
                        <c:v>Rural 
38.52%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'!$AV$204:$AW$204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3436-428C-9405-79A4FA07361D}"/>
                  </c:ext>
                </c:extLst>
              </c15:ser>
            </c15:filteredBarSeries>
          </c:ext>
        </c:extLst>
      </c:barChart>
      <c:catAx>
        <c:axId val="384176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4173488"/>
        <c:crosses val="autoZero"/>
        <c:auto val="1"/>
        <c:lblAlgn val="ctr"/>
        <c:lblOffset val="100"/>
        <c:noMultiLvlLbl val="0"/>
      </c:catAx>
      <c:valAx>
        <c:axId val="384173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4176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345561459201595E-2"/>
          <c:y val="0.10607246180058416"/>
          <c:w val="0.90535159684515887"/>
          <c:h val="0.7200922549993058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'TABLAS '!$AG$220</c:f>
              <c:strCache>
                <c:ptCount val="1"/>
                <c:pt idx="0">
                  <c:v>ENE-MAR 2024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'!$AH$219:$AI$219</c:f>
              <c:strCache>
                <c:ptCount val="2"/>
                <c:pt idx="0">
                  <c:v>Mujeres 
93.10%</c:v>
                </c:pt>
                <c:pt idx="1">
                  <c:v>Hombres
6.90%</c:v>
                </c:pt>
              </c:strCache>
            </c:strRef>
          </c:cat>
          <c:val>
            <c:numRef>
              <c:f>'TABLAS '!$AH$220:$AI$220</c:f>
              <c:numCache>
                <c:formatCode>General</c:formatCode>
                <c:ptCount val="2"/>
                <c:pt idx="0">
                  <c:v>27</c:v>
                </c:pt>
                <c:pt idx="1">
                  <c:v>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3E0-4293-AC64-E4F0127475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84172312"/>
        <c:axId val="3841785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'TABLAS 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'TABLAS '!$AH$219:$AI$219</c15:sqref>
                        </c15:formulaRef>
                      </c:ext>
                    </c:extLst>
                    <c:strCache>
                      <c:ptCount val="2"/>
                      <c:pt idx="0">
                        <c:v>Mujeres 
93.10%</c:v>
                      </c:pt>
                      <c:pt idx="1">
                        <c:v>Hombres
6.90%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'TABLAS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3E0-4293-AC64-E4F01274756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'!$AH$219:$AI$219</c15:sqref>
                        </c15:formulaRef>
                      </c:ext>
                    </c:extLst>
                    <c:strCache>
                      <c:ptCount val="2"/>
                      <c:pt idx="0">
                        <c:v>Mujeres 
93.10%</c:v>
                      </c:pt>
                      <c:pt idx="1">
                        <c:v>Hombres
6.90%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3E0-4293-AC64-E4F012747569}"/>
                  </c:ext>
                </c:extLst>
              </c15:ser>
            </c15:filteredBarSeries>
          </c:ext>
        </c:extLst>
      </c:barChart>
      <c:catAx>
        <c:axId val="384172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4178584"/>
        <c:crosses val="autoZero"/>
        <c:auto val="1"/>
        <c:lblAlgn val="ctr"/>
        <c:lblOffset val="100"/>
        <c:noMultiLvlLbl val="0"/>
      </c:catAx>
      <c:valAx>
        <c:axId val="384178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4172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COMUNICACIÓN OFICIAL RECIBIDA Y EMITIDA</a:t>
            </a:r>
          </a:p>
          <a:p>
            <a:pPr>
              <a:defRPr/>
            </a:pPr>
            <a:r>
              <a:rPr lang="es-MX"/>
              <a:t>POR TRIMESTRE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'TABLAS '!$G$21</c:f>
              <c:strCache>
                <c:ptCount val="1"/>
                <c:pt idx="0">
                  <c:v>ENE-MAR 24</c:v>
                </c:pt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/>
              </a:solidFill>
              <a:ln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98F-448F-B273-32EA0B04AB85}"/>
              </c:ext>
            </c:extLst>
          </c:dPt>
          <c:dLbls>
            <c:dLbl>
              <c:idx val="0"/>
              <c:spPr>
                <a:solidFill>
                  <a:schemeClr val="bg2"/>
                </a:solidFill>
                <a:ln>
                  <a:solidFill>
                    <a:schemeClr val="bg2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accent5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498F-448F-B273-32EA0B04AB85}"/>
                </c:ext>
              </c:extLst>
            </c:dLbl>
            <c:dLbl>
              <c:idx val="1"/>
              <c:spPr>
                <a:solidFill>
                  <a:schemeClr val="accent3"/>
                </a:solidFill>
                <a:ln>
                  <a:solidFill>
                    <a:schemeClr val="bg2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498F-448F-B273-32EA0B04AB85}"/>
                </c:ext>
              </c:extLst>
            </c:dLbl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'!$H$15:$I$16</c:f>
              <c:strCache>
                <c:ptCount val="2"/>
                <c:pt idx="0">
                  <c:v>RECIBIDA</c:v>
                </c:pt>
                <c:pt idx="1">
                  <c:v>EMITIDA</c:v>
                </c:pt>
              </c:strCache>
              <c:extLst xmlns:c15="http://schemas.microsoft.com/office/drawing/2012/chart"/>
            </c:strRef>
          </c:cat>
          <c:val>
            <c:numRef>
              <c:f>'TABLAS '!$H$21:$I$21</c:f>
              <c:numCache>
                <c:formatCode>General</c:formatCode>
                <c:ptCount val="2"/>
                <c:pt idx="0">
                  <c:v>262</c:v>
                </c:pt>
                <c:pt idx="1">
                  <c:v>579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83AB-44D9-9715-CA28FAE3CAB8}"/>
            </c:ext>
          </c:extLst>
        </c:ser>
        <c:ser>
          <c:idx val="8"/>
          <c:order val="8"/>
          <c:tx>
            <c:strRef>
              <c:f>'TABLAS '!$G$25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8575"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3AB-44D9-9715-CA28FAE3CAB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accent6">
                    <a:lumMod val="50000"/>
                  </a:schemeClr>
                </a:solidFill>
                <a:prstDash val="sysDash"/>
              </a:ln>
              <a:effectLst/>
            </c:spPr>
            <c:extLst>
              <c:ext xmlns:c16="http://schemas.microsoft.com/office/drawing/2014/chart" uri="{C3380CC4-5D6E-409C-BE32-E72D297353CC}">
                <c16:uniqueId val="{00000011-83AB-44D9-9715-CA28FAE3CAB8}"/>
              </c:ext>
            </c:extLst>
          </c:dPt>
          <c:dLbls>
            <c:dLbl>
              <c:idx val="1"/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83AB-44D9-9715-CA28FAE3CAB8}"/>
                </c:ext>
              </c:extLst>
            </c:dLbl>
            <c:spPr>
              <a:solidFill>
                <a:schemeClr val="accent1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'!$H$15:$I$16</c:f>
              <c:strCache>
                <c:ptCount val="2"/>
                <c:pt idx="0">
                  <c:v>RECIBIDA</c:v>
                </c:pt>
                <c:pt idx="1">
                  <c:v>EMITIDA</c:v>
                </c:pt>
              </c:strCache>
            </c:strRef>
          </c:cat>
          <c:val>
            <c:numRef>
              <c:f>'TABLAS '!$H$25:$I$25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8-83AB-44D9-9715-CA28FAE3C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4179368"/>
        <c:axId val="3841691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'TABLAS '!$G$17</c15:sqref>
                        </c15:formulaRef>
                      </c:ext>
                    </c:extLst>
                    <c:strCache>
                      <c:ptCount val="1"/>
                      <c:pt idx="0">
                        <c:v>ENE-MAR 2023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'TABLAS '!$H$15:$I$16</c15:sqref>
                        </c15:formulaRef>
                      </c:ext>
                    </c:extLst>
                    <c:strCache>
                      <c:ptCount val="2"/>
                      <c:pt idx="0">
                        <c:v>RECIBIDA</c:v>
                      </c:pt>
                      <c:pt idx="1">
                        <c:v>EMITIDA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'TABLAS '!$H$17:$I$17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267</c:v>
                      </c:pt>
                      <c:pt idx="1">
                        <c:v>616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3AB-44D9-9715-CA28FAE3CAB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'!$G$18</c15:sqref>
                        </c15:formulaRef>
                      </c:ext>
                    </c:extLst>
                    <c:strCache>
                      <c:ptCount val="1"/>
                      <c:pt idx="0">
                        <c:v>ABR-JUN 2023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'!$H$15:$I$16</c15:sqref>
                        </c15:formulaRef>
                      </c:ext>
                    </c:extLst>
                    <c:strCache>
                      <c:ptCount val="2"/>
                      <c:pt idx="0">
                        <c:v>RECIBIDA</c:v>
                      </c:pt>
                      <c:pt idx="1">
                        <c:v>EMITIDA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'!$H$18:$I$18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227</c:v>
                      </c:pt>
                      <c:pt idx="1">
                        <c:v>415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3AB-44D9-9715-CA28FAE3CAB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'!$G$19</c15:sqref>
                        </c15:formulaRef>
                      </c:ext>
                    </c:extLst>
                    <c:strCache>
                      <c:ptCount val="1"/>
                      <c:pt idx="0">
                        <c:v>JUN-SEP 2023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'!$H$15:$I$16</c15:sqref>
                        </c15:formulaRef>
                      </c:ext>
                    </c:extLst>
                    <c:strCache>
                      <c:ptCount val="2"/>
                      <c:pt idx="0">
                        <c:v>RECIBIDA</c:v>
                      </c:pt>
                      <c:pt idx="1">
                        <c:v>EMITIDA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'!$H$19:$I$19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227</c:v>
                      </c:pt>
                      <c:pt idx="1">
                        <c:v>542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3AB-44D9-9715-CA28FAE3CAB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'!$G$20</c15:sqref>
                        </c15:formulaRef>
                      </c:ext>
                    </c:extLst>
                    <c:strCache>
                      <c:ptCount val="1"/>
                      <c:pt idx="0">
                        <c:v>OCT-DIC 2023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'!$H$15:$I$16</c15:sqref>
                        </c15:formulaRef>
                      </c:ext>
                    </c:extLst>
                    <c:strCache>
                      <c:ptCount val="2"/>
                      <c:pt idx="0">
                        <c:v>RECIBIDA</c:v>
                      </c:pt>
                      <c:pt idx="1">
                        <c:v>EMITIDA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'!$H$20:$I$20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212</c:v>
                      </c:pt>
                      <c:pt idx="1">
                        <c:v>478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3AB-44D9-9715-CA28FAE3CAB8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'!$G$22</c15:sqref>
                        </c15:formulaRef>
                      </c:ext>
                    </c:extLst>
                    <c:strCache>
                      <c:ptCount val="1"/>
                      <c:pt idx="0">
                        <c:v>ABR-JUN 24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'!$H$15:$I$16</c15:sqref>
                        </c15:formulaRef>
                      </c:ext>
                    </c:extLst>
                    <c:strCache>
                      <c:ptCount val="2"/>
                      <c:pt idx="0">
                        <c:v>RECIBIDA</c:v>
                      </c:pt>
                      <c:pt idx="1">
                        <c:v>EMITIDA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'!$H$22:$I$22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3AB-44D9-9715-CA28FAE3CAB8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'!$G$23</c15:sqref>
                        </c15:formulaRef>
                      </c:ext>
                    </c:extLst>
                    <c:strCache>
                      <c:ptCount val="1"/>
                      <c:pt idx="0">
                        <c:v>JUL-SEP 24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'!$H$15:$I$16</c15:sqref>
                        </c15:formulaRef>
                      </c:ext>
                    </c:extLst>
                    <c:strCache>
                      <c:ptCount val="2"/>
                      <c:pt idx="0">
                        <c:v>RECIBIDA</c:v>
                      </c:pt>
                      <c:pt idx="1">
                        <c:v>EMITIDA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'!$H$23:$I$23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3AB-44D9-9715-CA28FAE3CAB8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'!$G$24</c15:sqref>
                        </c15:formulaRef>
                      </c:ext>
                    </c:extLst>
                    <c:strCache>
                      <c:ptCount val="1"/>
                      <c:pt idx="0">
                        <c:v>OCT-DIC 24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'!$H$15:$I$16</c15:sqref>
                        </c15:formulaRef>
                      </c:ext>
                    </c:extLst>
                    <c:strCache>
                      <c:ptCount val="2"/>
                      <c:pt idx="0">
                        <c:v>RECIBIDA</c:v>
                      </c:pt>
                      <c:pt idx="1">
                        <c:v>EMITIDA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'!$H$24:$I$24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3AB-44D9-9715-CA28FAE3CAB8}"/>
                  </c:ext>
                </c:extLst>
              </c15:ser>
            </c15:filteredBarSeries>
          </c:ext>
        </c:extLst>
      </c:barChart>
      <c:catAx>
        <c:axId val="384179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4169176"/>
        <c:crosses val="autoZero"/>
        <c:auto val="1"/>
        <c:lblAlgn val="ctr"/>
        <c:lblOffset val="100"/>
        <c:noMultiLvlLbl val="0"/>
      </c:catAx>
      <c:valAx>
        <c:axId val="384169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4179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802732138275374E-2"/>
          <c:y val="0.11347123406552589"/>
          <c:w val="0.91948674267059971"/>
          <c:h val="0.720129295276708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'TABLAS '!$AR$220</c:f>
              <c:strCache>
                <c:ptCount val="1"/>
                <c:pt idx="0">
                  <c:v>ENE-MAR 2024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'!$AS$219:$AT$219</c:f>
              <c:strCache>
                <c:ptCount val="2"/>
                <c:pt idx="0">
                  <c:v>Mujeres
91.43%</c:v>
                </c:pt>
                <c:pt idx="1">
                  <c:v>Hombres
8.57%</c:v>
                </c:pt>
              </c:strCache>
            </c:strRef>
          </c:cat>
          <c:val>
            <c:numRef>
              <c:f>'TABLAS '!$AS$220:$AT$220</c:f>
              <c:numCache>
                <c:formatCode>General</c:formatCode>
                <c:ptCount val="2"/>
                <c:pt idx="0">
                  <c:v>32</c:v>
                </c:pt>
                <c:pt idx="1">
                  <c:v>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E38-4B09-B724-873F030008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84168392"/>
        <c:axId val="38417584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'TABLAS '!$AR$221</c15:sqref>
                        </c15:formulaRef>
                      </c:ext>
                    </c:extLst>
                    <c:strCache>
                      <c:ptCount val="1"/>
                      <c:pt idx="0">
                        <c:v>ABR-JUN 2024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'TABLAS '!$AS$219:$AT$219</c15:sqref>
                        </c15:formulaRef>
                      </c:ext>
                    </c:extLst>
                    <c:strCache>
                      <c:ptCount val="2"/>
                      <c:pt idx="0">
                        <c:v>Mujeres
91.43%</c:v>
                      </c:pt>
                      <c:pt idx="1">
                        <c:v>Hombres
8.57%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'TABLAS '!$AS$221:$AT$221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AE38-4B09-B724-873F03000823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'!$AR$222</c15:sqref>
                        </c15:formulaRef>
                      </c:ext>
                    </c:extLst>
                    <c:strCache>
                      <c:ptCount val="1"/>
                      <c:pt idx="0">
                        <c:v>JUL-SEP 2024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'!$AS$219:$AT$219</c15:sqref>
                        </c15:formulaRef>
                      </c:ext>
                    </c:extLst>
                    <c:strCache>
                      <c:ptCount val="2"/>
                      <c:pt idx="0">
                        <c:v>Mujeres
91.43%</c:v>
                      </c:pt>
                      <c:pt idx="1">
                        <c:v>Hombres
8.57%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'!$AS$222:$AT$222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AE38-4B09-B724-873F0300082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'!$AR$223</c15:sqref>
                        </c15:formulaRef>
                      </c:ext>
                    </c:extLst>
                    <c:strCache>
                      <c:ptCount val="1"/>
                      <c:pt idx="0">
                        <c:v>OCT-DIC 2024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'!$AS$219:$AT$219</c15:sqref>
                        </c15:formulaRef>
                      </c:ext>
                    </c:extLst>
                    <c:strCache>
                      <c:ptCount val="2"/>
                      <c:pt idx="0">
                        <c:v>Mujeres
91.43%</c:v>
                      </c:pt>
                      <c:pt idx="1">
                        <c:v>Hombres
8.57%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'!$AS$223:$AT$223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65B4-47B3-BF83-96E90C712246}"/>
                  </c:ext>
                </c:extLst>
              </c15:ser>
            </c15:filteredBarSeries>
          </c:ext>
        </c:extLst>
      </c:barChart>
      <c:catAx>
        <c:axId val="384168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4175840"/>
        <c:crosses val="autoZero"/>
        <c:auto val="1"/>
        <c:lblAlgn val="ctr"/>
        <c:lblOffset val="100"/>
        <c:noMultiLvlLbl val="0"/>
      </c:catAx>
      <c:valAx>
        <c:axId val="384175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4168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CONVENIOS DE COLABORACIÓN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'!$AF$238</c:f>
              <c:strCache>
                <c:ptCount val="1"/>
                <c:pt idx="0">
                  <c:v>ENE-MAR 2024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('TABLAS '!$AG$237:$AI$237,'TABLAS '!$AL$237:$AN$237)</c:f>
              <c:strCache>
                <c:ptCount val="6"/>
                <c:pt idx="0">
                  <c:v>CECATI
18.06%</c:v>
                </c:pt>
                <c:pt idx="1">
                  <c:v>COLEGIO DE ABOGADOS LITIGANTES
26.39%</c:v>
                </c:pt>
                <c:pt idx="2">
                  <c:v>COLEGIO DE PSICOLOGOS DE SJR
5.56%</c:v>
                </c:pt>
                <c:pt idx="3">
                  <c:v>GRUPO IMEI 
1.39%</c:v>
                </c:pt>
                <c:pt idx="4">
                  <c:v>UNIEM
2.78%</c:v>
                </c:pt>
                <c:pt idx="5">
                  <c:v>CHIQUITINES A.C
1.39%</c:v>
                </c:pt>
              </c:strCache>
              <c:extLst/>
            </c:strRef>
          </c:cat>
          <c:val>
            <c:numRef>
              <c:f>('TABLAS '!$AG$238:$AI$238,'TABLAS '!$AL$238:$AN$238)</c:f>
              <c:numCache>
                <c:formatCode>General</c:formatCode>
                <c:ptCount val="6"/>
                <c:pt idx="0">
                  <c:v>13</c:v>
                </c:pt>
                <c:pt idx="1">
                  <c:v>19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</c:numCache>
              <c:extLst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706E-4EBB-89B3-C3FD5200A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5283328"/>
        <c:axId val="385282936"/>
        <c:extLst/>
      </c:barChart>
      <c:catAx>
        <c:axId val="38528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5282936"/>
        <c:crosses val="autoZero"/>
        <c:auto val="1"/>
        <c:lblAlgn val="ctr"/>
        <c:lblOffset val="100"/>
        <c:noMultiLvlLbl val="0"/>
      </c:catAx>
      <c:valAx>
        <c:axId val="385282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528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10410602787407"/>
          <c:y val="0.92330775960697231"/>
          <c:w val="0.30751107389949944"/>
          <c:h val="6.52962289970163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Jornada Adelante mi querido SAN JUAN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'!$AL$220</c:f>
              <c:strCache>
                <c:ptCount val="1"/>
                <c:pt idx="0">
                  <c:v>ENE-MAR 2024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'!$AM$219:$AN$219</c:f>
              <c:strCache>
                <c:ptCount val="2"/>
                <c:pt idx="0">
                  <c:v>Mujeres 
91.43%</c:v>
                </c:pt>
                <c:pt idx="1">
                  <c:v>Hombres
8.57%</c:v>
                </c:pt>
              </c:strCache>
            </c:strRef>
          </c:cat>
          <c:val>
            <c:numRef>
              <c:f>'TABLAS '!$AM$220:$AN$220</c:f>
              <c:numCache>
                <c:formatCode>General</c:formatCode>
                <c:ptCount val="2"/>
                <c:pt idx="0">
                  <c:v>32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76-4BBB-BD68-BF9600C0B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17711136"/>
        <c:axId val="1217708224"/>
      </c:barChart>
      <c:catAx>
        <c:axId val="121771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17708224"/>
        <c:crosses val="autoZero"/>
        <c:auto val="1"/>
        <c:lblAlgn val="ctr"/>
        <c:lblOffset val="100"/>
        <c:noMultiLvlLbl val="0"/>
      </c:catAx>
      <c:valAx>
        <c:axId val="1217708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1771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593440200710824E-2"/>
          <c:y val="0.10842148800500361"/>
          <c:w val="0.93937176116824173"/>
          <c:h val="0.626067921053765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'TABLAS '!$AU$238</c:f>
              <c:strCache>
                <c:ptCount val="1"/>
                <c:pt idx="0">
                  <c:v>ENE - MAR 2024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rgbClr val="A5A5A5"/>
              </a:solidFill>
              <a:ln>
                <a:solidFill>
                  <a:srgbClr val="E7E6E6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'!$AV$237:$BC$237</c:f>
              <c:strCache>
                <c:ptCount val="8"/>
                <c:pt idx="0">
                  <c:v>TOPRE AUTOPARTS MÉXICO, S.A. DE C.V. 
</c:v>
                </c:pt>
                <c:pt idx="1">
                  <c:v>COLEGIO DE ABOGADOS LITIGANTES DE QUERETARO A.C. CAPÍTULO SAN JUAN DEL RÍO.
</c:v>
                </c:pt>
                <c:pt idx="2">
                  <c:v>MÉXICO JINYOUNG TECHNO S.A DE C.V.
</c:v>
                </c:pt>
                <c:pt idx="3">
                  <c:v>UNIVERSIDAD INTERCULTURAL EJECUTIVA DE MEXICO A.C.
</c:v>
                </c:pt>
                <c:pt idx="4">
                  <c:v>SISTEMA INTEGRAL DE JUSTICIA PENAL PARA ADOLESCENTES DEL ESTADO DE QUERÉTARO.
</c:v>
                </c:pt>
                <c:pt idx="5">
                  <c:v>MITSUBISHI ELECTRIC DE MÉXICO, S.A. DE C.V.
</c:v>
                </c:pt>
                <c:pt idx="6">
                  <c:v>ROMHER INGENIERÍA S. A. DE C. V. 
</c:v>
                </c:pt>
                <c:pt idx="7">
                  <c:v>UNIVERSIDAD AUTÓNOMA DE QUERÉTARO.
</c:v>
                </c:pt>
              </c:strCache>
              <c:extLst/>
            </c:strRef>
          </c:cat>
          <c:val>
            <c:numRef>
              <c:f>'TABLAS '!$AV$238:$BC$238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6CF8-4967-92B4-ABE820D8C25F}"/>
            </c:ext>
          </c:extLst>
        </c:ser>
        <c:ser>
          <c:idx val="1"/>
          <c:order val="1"/>
          <c:tx>
            <c:strRef>
              <c:f>'TABLAS '!$AU$239</c:f>
              <c:strCache>
                <c:ptCount val="1"/>
              </c:strCache>
            </c:strRef>
          </c:tx>
          <c:spPr>
            <a:solidFill>
              <a:schemeClr val="bg2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rgbClr val="E7E6E6"/>
              </a:solidFill>
              <a:ln>
                <a:solidFill>
                  <a:srgbClr val="E7E6E6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'!$AV$237:$BC$237</c:f>
              <c:strCache>
                <c:ptCount val="8"/>
                <c:pt idx="0">
                  <c:v>TOPRE AUTOPARTS MÉXICO, S.A. DE C.V. 
</c:v>
                </c:pt>
                <c:pt idx="1">
                  <c:v>COLEGIO DE ABOGADOS LITIGANTES DE QUERETARO A.C. CAPÍTULO SAN JUAN DEL RÍO.
</c:v>
                </c:pt>
                <c:pt idx="2">
                  <c:v>MÉXICO JINYOUNG TECHNO S.A DE C.V.
</c:v>
                </c:pt>
                <c:pt idx="3">
                  <c:v>UNIVERSIDAD INTERCULTURAL EJECUTIVA DE MEXICO A.C.
</c:v>
                </c:pt>
                <c:pt idx="4">
                  <c:v>SISTEMA INTEGRAL DE JUSTICIA PENAL PARA ADOLESCENTES DEL ESTADO DE QUERÉTARO.
</c:v>
                </c:pt>
                <c:pt idx="5">
                  <c:v>MITSUBISHI ELECTRIC DE MÉXICO, S.A. DE C.V.
</c:v>
                </c:pt>
                <c:pt idx="6">
                  <c:v>ROMHER INGENIERÍA S. A. DE C. V. 
</c:v>
                </c:pt>
                <c:pt idx="7">
                  <c:v>UNIVERSIDAD AUTÓNOMA DE QUERÉTARO.
</c:v>
                </c:pt>
              </c:strCache>
              <c:extLst/>
            </c:strRef>
          </c:cat>
          <c:val>
            <c:numRef>
              <c:f>'TABLAS '!$AV$239:$BC$239</c:f>
              <c:numCache>
                <c:formatCode>General</c:formatCode>
                <c:ptCount val="8"/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6CF8-4967-92B4-ABE820D8C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14666624"/>
        <c:axId val="211466704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'TABLAS '!$AU$240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'TABLAS '!$AV$237:$BC$237</c15:sqref>
                        </c15:formulaRef>
                      </c:ext>
                    </c:extLst>
                    <c:strCache>
                      <c:ptCount val="8"/>
                      <c:pt idx="0">
                        <c:v>TOPRE AUTOPARTS MÉXICO, S.A. DE C.V. 
</c:v>
                      </c:pt>
                      <c:pt idx="1">
                        <c:v>COLEGIO DE ABOGADOS LITIGANTES DE QUERETARO A.C. CAPÍTULO SAN JUAN DEL RÍO.
</c:v>
                      </c:pt>
                      <c:pt idx="2">
                        <c:v>MÉXICO JINYOUNG TECHNO S.A DE C.V.
</c:v>
                      </c:pt>
                      <c:pt idx="3">
                        <c:v>UNIVERSIDAD INTERCULTURAL EJECUTIVA DE MEXICO A.C.
</c:v>
                      </c:pt>
                      <c:pt idx="4">
                        <c:v>SISTEMA INTEGRAL DE JUSTICIA PENAL PARA ADOLESCENTES DEL ESTADO DE QUERÉTARO.
</c:v>
                      </c:pt>
                      <c:pt idx="5">
                        <c:v>MITSUBISHI ELECTRIC DE MÉXICO, S.A. DE C.V.
</c:v>
                      </c:pt>
                      <c:pt idx="6">
                        <c:v>ROMHER INGENIERÍA S. A. DE C. V. 
</c:v>
                      </c:pt>
                      <c:pt idx="7">
                        <c:v>UNIVERSIDAD AUTÓNOMA DE QUERÉTARO.
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'TABLAS '!$AV$240:$BC$240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6CF8-4967-92B4-ABE820D8C25F}"/>
                  </c:ext>
                </c:extLst>
              </c15:ser>
            </c15:filteredBarSeries>
          </c:ext>
        </c:extLst>
      </c:barChart>
      <c:catAx>
        <c:axId val="211466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14667040"/>
        <c:crosses val="autoZero"/>
        <c:auto val="1"/>
        <c:lblAlgn val="ctr"/>
        <c:lblOffset val="100"/>
        <c:noMultiLvlLbl val="0"/>
      </c:catAx>
      <c:valAx>
        <c:axId val="2114667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1466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653593894828949"/>
          <c:y val="0.93729513496262429"/>
          <c:w val="0.18692802350697121"/>
          <c:h val="5.3387294538858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ZONA DEMOGRAFICA</a:t>
            </a:r>
            <a:r>
              <a:rPr lang="es-MX" baseline="0"/>
              <a:t> JURIDICO 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'!$BG$51:$BG$52</c:f>
              <c:strCache>
                <c:ptCount val="2"/>
                <c:pt idx="0">
                  <c:v>ZONA DEMOGRAFICA HABITACIONAL DE MUJERES ATENDIDAS </c:v>
                </c:pt>
                <c:pt idx="1">
                  <c:v>Urbana 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'TABLAS '!$BF$53:$BF$58</c15:sqref>
                  </c15:fullRef>
                </c:ext>
              </c:extLst>
              <c:f>'TABLAS '!$BF$57:$BF$58</c:f>
              <c:strCache>
                <c:ptCount val="2"/>
                <c:pt idx="0">
                  <c:v>Urbana
58.42%</c:v>
                </c:pt>
                <c:pt idx="1">
                  <c:v>Rural
41.58%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'TABLAS '!$BG$53:$BG$58</c15:sqref>
                  </c15:fullRef>
                </c:ext>
              </c:extLst>
              <c:f>'TABLAS '!$BG$57:$BG$58</c:f>
              <c:numCache>
                <c:formatCode>General</c:formatCode>
                <c:ptCount val="2"/>
                <c:pt idx="0">
                  <c:v>170</c:v>
                </c:pt>
                <c:pt idx="1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D7-442E-B6C9-0704772BC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9368112"/>
        <c:axId val="93936728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'TABLAS '!$BH$51:$BH$52</c15:sqref>
                        </c15:formulaRef>
                      </c:ext>
                    </c:extLst>
                    <c:strCache>
                      <c:ptCount val="2"/>
                      <c:pt idx="0">
                        <c:v>ZONA DEMOGRAFICA HABITACIONAL DE MUJERES ATENDIDAS </c:v>
                      </c:pt>
                      <c:pt idx="1">
                        <c:v>Rural 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'TABLAS '!$BF$53:$BF$58</c15:sqref>
                        </c15:fullRef>
                        <c15:formulaRef>
                          <c15:sqref>'TABLAS '!$BF$57:$BF$58</c15:sqref>
                        </c15:formulaRef>
                      </c:ext>
                    </c:extLst>
                    <c:strCache>
                      <c:ptCount val="2"/>
                      <c:pt idx="0">
                        <c:v>Urbana
58.42%</c:v>
                      </c:pt>
                      <c:pt idx="1">
                        <c:v>Rural
41.58%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'TABLAS '!$BH$53:$BH$58</c15:sqref>
                        </c15:fullRef>
                        <c15:formulaRef>
                          <c15:sqref>'TABLAS '!$BH$57:$BH$58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170</c:v>
                      </c:pt>
                      <c:pt idx="1">
                        <c:v>121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AFD7-442E-B6C9-0704772BC277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'!$BI$51:$BI$57</c15:sqref>
                        </c15:formulaRef>
                      </c:ext>
                    </c:extLst>
                    <c:strCache>
                      <c:ptCount val="7"/>
                      <c:pt idx="0">
                        <c:v>ZONA DEMOGRAFICA HABITACIONAL DE MUJERES ATENDIDAS </c:v>
                      </c:pt>
                      <c:pt idx="1">
                        <c:v>Rural </c:v>
                      </c:pt>
                      <c:pt idx="2">
                        <c:v>121</c:v>
                      </c:pt>
                      <c:pt idx="3">
                        <c:v>ABR-JUN 2024</c:v>
                      </c:pt>
                      <c:pt idx="4">
                        <c:v>JUL-SEP 2024</c:v>
                      </c:pt>
                      <c:pt idx="5">
                        <c:v>OCT-DIC 2024</c:v>
                      </c:pt>
                      <c:pt idx="6">
                        <c:v>170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'TABLAS '!$BF$53:$BF$58</c15:sqref>
                        </c15:fullRef>
                        <c15:formulaRef>
                          <c15:sqref>'TABLAS '!$BF$57:$BF$58</c15:sqref>
                        </c15:formulaRef>
                      </c:ext>
                    </c:extLst>
                    <c:strCache>
                      <c:ptCount val="2"/>
                      <c:pt idx="0">
                        <c:v>Urbana
58.42%</c:v>
                      </c:pt>
                      <c:pt idx="1">
                        <c:v>Rural
41.58%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'TABLAS '!$BI$58:$BI$63</c15:sqref>
                        </c15:fullRef>
                        <c15:formulaRef>
                          <c15:sqref>'TABLAS '!$BI$62:$BI$63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AFD7-442E-B6C9-0704772BC277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'!$BJ$51:$BJ$57</c15:sqref>
                        </c15:formulaRef>
                      </c:ext>
                    </c:extLst>
                    <c:strCache>
                      <c:ptCount val="7"/>
                      <c:pt idx="0">
                        <c:v>ZONA DEMOGRAFICA HABITACIONAL DE MUJERES ATENDIDAS </c:v>
                      </c:pt>
                      <c:pt idx="1">
                        <c:v>Rural </c:v>
                      </c:pt>
                      <c:pt idx="2">
                        <c:v>121</c:v>
                      </c:pt>
                      <c:pt idx="3">
                        <c:v>ABR-JUN 2024</c:v>
                      </c:pt>
                      <c:pt idx="4">
                        <c:v>JUL-SEP 2024</c:v>
                      </c:pt>
                      <c:pt idx="5">
                        <c:v>OCT-DIC 2024</c:v>
                      </c:pt>
                      <c:pt idx="6">
                        <c:v>170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'TABLAS '!$BF$53:$BF$58</c15:sqref>
                        </c15:fullRef>
                        <c15:formulaRef>
                          <c15:sqref>'TABLAS '!$BF$57:$BF$58</c15:sqref>
                        </c15:formulaRef>
                      </c:ext>
                    </c:extLst>
                    <c:strCache>
                      <c:ptCount val="2"/>
                      <c:pt idx="0">
                        <c:v>Urbana
58.42%</c:v>
                      </c:pt>
                      <c:pt idx="1">
                        <c:v>Rural
41.58%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'TABLAS '!$BJ$58:$BJ$63</c15:sqref>
                        </c15:fullRef>
                        <c15:formulaRef>
                          <c15:sqref>'TABLAS '!$BJ$62:$BJ$63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FD7-442E-B6C9-0704772BC277}"/>
                  </c:ext>
                </c:extLst>
              </c15:ser>
            </c15:filteredBarSeries>
          </c:ext>
        </c:extLst>
      </c:barChart>
      <c:catAx>
        <c:axId val="93936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39367280"/>
        <c:crosses val="autoZero"/>
        <c:auto val="1"/>
        <c:lblAlgn val="ctr"/>
        <c:lblOffset val="100"/>
        <c:noMultiLvlLbl val="0"/>
      </c:catAx>
      <c:valAx>
        <c:axId val="939367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39368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"/>
          <c:y val="0.77083114610673664"/>
          <c:w val="0.9"/>
          <c:h val="0.229168853893263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TIPOS DE VIOLENCIA PRESENTE EN MUJERES ATENDIDAS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'!$AV$5</c:f>
              <c:strCache>
                <c:ptCount val="1"/>
                <c:pt idx="0">
                  <c:v>ENE-MAR 24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>
                  <a:lumMod val="50000"/>
                </a:schemeClr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accent3">
                    <a:lumMod val="50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'!$AW$3:$BA$4</c:f>
              <c:strCache>
                <c:ptCount val="5"/>
                <c:pt idx="0">
                  <c:v>Psicológica 
72.72%</c:v>
                </c:pt>
                <c:pt idx="1">
                  <c:v>Física 
11.65%</c:v>
                </c:pt>
                <c:pt idx="2">
                  <c:v>Sexual
0.46% </c:v>
                </c:pt>
                <c:pt idx="3">
                  <c:v>Economica
11.18%</c:v>
                </c:pt>
                <c:pt idx="4">
                  <c:v>Patrimonial 
3.96%</c:v>
                </c:pt>
              </c:strCache>
            </c:strRef>
          </c:cat>
          <c:val>
            <c:numRef>
              <c:f>'TABLAS '!$AW$5:$BA$5</c:f>
              <c:numCache>
                <c:formatCode>General</c:formatCode>
                <c:ptCount val="5"/>
                <c:pt idx="0">
                  <c:v>312</c:v>
                </c:pt>
                <c:pt idx="1">
                  <c:v>50</c:v>
                </c:pt>
                <c:pt idx="2">
                  <c:v>2</c:v>
                </c:pt>
                <c:pt idx="3">
                  <c:v>48</c:v>
                </c:pt>
                <c:pt idx="4">
                  <c:v>17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06A6-4392-BE52-B562EE5B9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639488"/>
        <c:axId val="27564380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'TABLAS '!$AV$6</c15:sqref>
                        </c15:formulaRef>
                      </c:ext>
                    </c:extLst>
                    <c:strCache>
                      <c:ptCount val="1"/>
                      <c:pt idx="0">
                        <c:v>ABR-JUN 24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'TABLAS '!$AW$3:$BA$4</c15:sqref>
                        </c15:formulaRef>
                      </c:ext>
                    </c:extLst>
                    <c:strCache>
                      <c:ptCount val="5"/>
                      <c:pt idx="0">
                        <c:v>Psicológica 
72.72%</c:v>
                      </c:pt>
                      <c:pt idx="1">
                        <c:v>Física 
11.65%</c:v>
                      </c:pt>
                      <c:pt idx="2">
                        <c:v>Sexual
0.46% </c:v>
                      </c:pt>
                      <c:pt idx="3">
                        <c:v>Economica
11.18%</c:v>
                      </c:pt>
                      <c:pt idx="4">
                        <c:v>Patrimonial 
3.96%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'TABLAS '!$AW$6:$BA$6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6A6-4392-BE52-B562EE5B935E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'!$AV$7</c15:sqref>
                        </c15:formulaRef>
                      </c:ext>
                    </c:extLst>
                    <c:strCache>
                      <c:ptCount val="1"/>
                      <c:pt idx="0">
                        <c:v>JUL-SEP 24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'!$AW$3:$BA$4</c15:sqref>
                        </c15:formulaRef>
                      </c:ext>
                    </c:extLst>
                    <c:strCache>
                      <c:ptCount val="5"/>
                      <c:pt idx="0">
                        <c:v>Psicológica 
72.72%</c:v>
                      </c:pt>
                      <c:pt idx="1">
                        <c:v>Física 
11.65%</c:v>
                      </c:pt>
                      <c:pt idx="2">
                        <c:v>Sexual
0.46% </c:v>
                      </c:pt>
                      <c:pt idx="3">
                        <c:v>Economica
11.18%</c:v>
                      </c:pt>
                      <c:pt idx="4">
                        <c:v>Patrimonial 
3.96%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'!$AW$7:$BA$7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6A6-4392-BE52-B562EE5B935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'!$AV$8</c15:sqref>
                        </c15:formulaRef>
                      </c:ext>
                    </c:extLst>
                    <c:strCache>
                      <c:ptCount val="1"/>
                      <c:pt idx="0">
                        <c:v>OCT-DIC 24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'!$AW$3:$BA$4</c15:sqref>
                        </c15:formulaRef>
                      </c:ext>
                    </c:extLst>
                    <c:strCache>
                      <c:ptCount val="5"/>
                      <c:pt idx="0">
                        <c:v>Psicológica 
72.72%</c:v>
                      </c:pt>
                      <c:pt idx="1">
                        <c:v>Física 
11.65%</c:v>
                      </c:pt>
                      <c:pt idx="2">
                        <c:v>Sexual
0.46% </c:v>
                      </c:pt>
                      <c:pt idx="3">
                        <c:v>Economica
11.18%</c:v>
                      </c:pt>
                      <c:pt idx="4">
                        <c:v>Patrimonial 
3.96%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'!$AW$8:$BA$8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6A6-4392-BE52-B562EE5B935E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'!$AV$9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'!$AW$3:$BA$4</c15:sqref>
                        </c15:formulaRef>
                      </c:ext>
                    </c:extLst>
                    <c:strCache>
                      <c:ptCount val="5"/>
                      <c:pt idx="0">
                        <c:v>Psicológica 
72.72%</c:v>
                      </c:pt>
                      <c:pt idx="1">
                        <c:v>Física 
11.65%</c:v>
                      </c:pt>
                      <c:pt idx="2">
                        <c:v>Sexual
0.46% </c:v>
                      </c:pt>
                      <c:pt idx="3">
                        <c:v>Economica
11.18%</c:v>
                      </c:pt>
                      <c:pt idx="4">
                        <c:v>Patrimonial 
3.96%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'!$AW$9:$BA$9</c15:sqref>
                        </c15:formulaRef>
                      </c:ext>
                    </c:extLst>
                    <c:numCache>
                      <c:formatCode>0.00</c:formatCode>
                      <c:ptCount val="5"/>
                      <c:pt idx="0">
                        <c:v>72.727272727272734</c:v>
                      </c:pt>
                      <c:pt idx="1">
                        <c:v>11.655011655011656</c:v>
                      </c:pt>
                      <c:pt idx="2">
                        <c:v>0.46620046620046618</c:v>
                      </c:pt>
                      <c:pt idx="3">
                        <c:v>11.188811188811188</c:v>
                      </c:pt>
                      <c:pt idx="4">
                        <c:v>3.9627039627039626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6A6-4392-BE52-B562EE5B935E}"/>
                  </c:ext>
                </c:extLst>
              </c15:ser>
            </c15:filteredBarSeries>
          </c:ext>
        </c:extLst>
      </c:barChart>
      <c:catAx>
        <c:axId val="27563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5643800"/>
        <c:crosses val="autoZero"/>
        <c:auto val="1"/>
        <c:lblAlgn val="ctr"/>
        <c:lblOffset val="100"/>
        <c:noMultiLvlLbl val="0"/>
      </c:catAx>
      <c:valAx>
        <c:axId val="275643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5639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AMBITO LABORAL DE MUJERES ATENDIDAS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'!$AJ$21</c:f>
              <c:strCache>
                <c:ptCount val="1"/>
                <c:pt idx="0">
                  <c:v>ENE-MAR 2024</c:v>
                </c:pt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'!$AK$19:$AM$20</c:f>
              <c:strCache>
                <c:ptCount val="3"/>
                <c:pt idx="0">
                  <c:v>Fuera del hogar
40.56%</c:v>
                </c:pt>
                <c:pt idx="1">
                  <c:v>Dentro del Hogar
54.55%</c:v>
                </c:pt>
                <c:pt idx="2">
                  <c:v>Otro 
4.90%</c:v>
                </c:pt>
              </c:strCache>
              <c:extLst xmlns:c15="http://schemas.microsoft.com/office/drawing/2012/chart"/>
            </c:strRef>
          </c:cat>
          <c:val>
            <c:numRef>
              <c:f>'TABLAS '!$AK$21:$AM$21</c:f>
              <c:numCache>
                <c:formatCode>General</c:formatCode>
                <c:ptCount val="3"/>
                <c:pt idx="0">
                  <c:v>174</c:v>
                </c:pt>
                <c:pt idx="1">
                  <c:v>234</c:v>
                </c:pt>
                <c:pt idx="2">
                  <c:v>21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5C15-4831-B0C7-2CE600B33D7A}"/>
            </c:ext>
          </c:extLst>
        </c:ser>
        <c:ser>
          <c:idx val="5"/>
          <c:order val="5"/>
          <c:tx>
            <c:strRef>
              <c:f>'TABLAS '!$AJ$26</c:f>
              <c:strCache>
                <c:ptCount val="1"/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'!$AK$19:$AM$20</c:f>
              <c:strCache>
                <c:ptCount val="3"/>
                <c:pt idx="0">
                  <c:v>Fuera del hogar
40.56%</c:v>
                </c:pt>
                <c:pt idx="1">
                  <c:v>Dentro del Hogar
54.55%</c:v>
                </c:pt>
                <c:pt idx="2">
                  <c:v>Otro 
4.90%</c:v>
                </c:pt>
              </c:strCache>
              <c:extLst xmlns:c15="http://schemas.microsoft.com/office/drawing/2012/chart"/>
            </c:strRef>
          </c:cat>
          <c:val>
            <c:numRef>
              <c:f>'TABLAS '!$AK$26:$AM$26</c:f>
              <c:numCache>
                <c:formatCode>General</c:formatCode>
                <c:ptCount val="3"/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264E-4938-B54E-B9CE5C955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642232"/>
        <c:axId val="27564262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'TABLAS '!$AJ$22</c15:sqref>
                        </c15:formulaRef>
                      </c:ext>
                    </c:extLst>
                    <c:strCache>
                      <c:ptCount val="1"/>
                      <c:pt idx="0">
                        <c:v>ABR-JUN 2024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'TABLAS '!$AK$19:$AM$20</c15:sqref>
                        </c15:formulaRef>
                      </c:ext>
                    </c:extLst>
                    <c:strCache>
                      <c:ptCount val="3"/>
                      <c:pt idx="0">
                        <c:v>Fuera del hogar
40.56%</c:v>
                      </c:pt>
                      <c:pt idx="1">
                        <c:v>Dentro del Hogar
54.55%</c:v>
                      </c:pt>
                      <c:pt idx="2">
                        <c:v>Otro 
4.90%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'TABLAS '!$AK$22:$AM$22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C15-4831-B0C7-2CE600B33D7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'!$AJ$23</c15:sqref>
                        </c15:formulaRef>
                      </c:ext>
                    </c:extLst>
                    <c:strCache>
                      <c:ptCount val="1"/>
                      <c:pt idx="0">
                        <c:v>JUL-SEP 2024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'!$AK$19:$AM$20</c15:sqref>
                        </c15:formulaRef>
                      </c:ext>
                    </c:extLst>
                    <c:strCache>
                      <c:ptCount val="3"/>
                      <c:pt idx="0">
                        <c:v>Fuera del hogar
40.56%</c:v>
                      </c:pt>
                      <c:pt idx="1">
                        <c:v>Dentro del Hogar
54.55%</c:v>
                      </c:pt>
                      <c:pt idx="2">
                        <c:v>Otro 
4.90%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'!$AK$23:$AM$23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C15-4831-B0C7-2CE600B33D7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'!$AJ$24</c15:sqref>
                        </c15:formulaRef>
                      </c:ext>
                    </c:extLst>
                    <c:strCache>
                      <c:ptCount val="1"/>
                      <c:pt idx="0">
                        <c:v>OCT-DIC 2024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'!$AK$19:$AM$20</c15:sqref>
                        </c15:formulaRef>
                      </c:ext>
                    </c:extLst>
                    <c:strCache>
                      <c:ptCount val="3"/>
                      <c:pt idx="0">
                        <c:v>Fuera del hogar
40.56%</c:v>
                      </c:pt>
                      <c:pt idx="1">
                        <c:v>Dentro del Hogar
54.55%</c:v>
                      </c:pt>
                      <c:pt idx="2">
                        <c:v>Otro 
4.90%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'!$AK$24:$AM$24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64E-4938-B54E-B9CE5C9558A5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'!$AJ$25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'!$AK$19:$AM$20</c15:sqref>
                        </c15:formulaRef>
                      </c:ext>
                    </c:extLst>
                    <c:strCache>
                      <c:ptCount val="3"/>
                      <c:pt idx="0">
                        <c:v>Fuera del hogar
40.56%</c:v>
                      </c:pt>
                      <c:pt idx="1">
                        <c:v>Dentro del Hogar
54.55%</c:v>
                      </c:pt>
                      <c:pt idx="2">
                        <c:v>Otro 
4.90%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'!$AK$25:$AM$25</c15:sqref>
                        </c15:formulaRef>
                      </c:ext>
                    </c:extLst>
                    <c:numCache>
                      <c:formatCode>0.00</c:formatCode>
                      <c:ptCount val="3"/>
                      <c:pt idx="0">
                        <c:v>40.55944055944056</c:v>
                      </c:pt>
                      <c:pt idx="1">
                        <c:v>54.545454545454547</c:v>
                      </c:pt>
                      <c:pt idx="2">
                        <c:v>4.895104895104895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64E-4938-B54E-B9CE5C9558A5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'!$AJ$27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'!$AK$19:$AM$20</c15:sqref>
                        </c15:formulaRef>
                      </c:ext>
                    </c:extLst>
                    <c:strCache>
                      <c:ptCount val="3"/>
                      <c:pt idx="0">
                        <c:v>Fuera del hogar
40.56%</c:v>
                      </c:pt>
                      <c:pt idx="1">
                        <c:v>Dentro del Hogar
54.55%</c:v>
                      </c:pt>
                      <c:pt idx="2">
                        <c:v>Otro 
4.90%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'!$AK$27:$AM$27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264E-4938-B54E-B9CE5C9558A5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'!$AJ$28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'!$AK$19:$AM$20</c15:sqref>
                        </c15:formulaRef>
                      </c:ext>
                    </c:extLst>
                    <c:strCache>
                      <c:ptCount val="3"/>
                      <c:pt idx="0">
                        <c:v>Fuera del hogar
40.56%</c:v>
                      </c:pt>
                      <c:pt idx="1">
                        <c:v>Dentro del Hogar
54.55%</c:v>
                      </c:pt>
                      <c:pt idx="2">
                        <c:v>Otro 
4.90%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'!$AK$28:$AM$28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264E-4938-B54E-B9CE5C9558A5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'!$AJ$29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 w="28575">
                    <a:solidFill>
                      <a:schemeClr val="bg2"/>
                    </a:solidFill>
                  </a:ln>
                  <a:effectLst/>
                </c:spPr>
                <c:invertIfNegative val="0"/>
                <c:dPt>
                  <c:idx val="1"/>
                  <c:invertIfNegative val="0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accent6">
                          <a:lumMod val="50000"/>
                        </a:schemeClr>
                      </a:solidFill>
                      <a:prstDash val="sysDash"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E-264E-4938-B54E-B9CE5C9558A5}"/>
                    </c:ext>
                  </c:extLst>
                </c:dPt>
                <c:dPt>
                  <c:idx val="2"/>
                  <c:invertIfNegative val="0"/>
                  <c:bubble3D val="0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28575">
                      <a:solidFill>
                        <a:schemeClr val="accent2">
                          <a:lumMod val="50000"/>
                        </a:schemeClr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0-264E-4938-B54E-B9CE5C9558A5}"/>
                    </c:ext>
                  </c:extLst>
                </c:dPt>
                <c:dLbls>
                  <c:dLbl>
                    <c:idx val="0"/>
                    <c:spPr>
                      <a:solidFill>
                        <a:schemeClr val="accent1"/>
                      </a:solidFill>
                      <a:ln>
                        <a:solidFill>
                          <a:schemeClr val="bg2"/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200" b="1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4-1048-4FEF-AE08-4C7360A7288E}"/>
                      </c:ext>
                    </c:extLst>
                  </c:dLbl>
                  <c:dLbl>
                    <c:idx val="1"/>
                    <c:spPr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  <a:ln>
                        <a:solidFill>
                          <a:schemeClr val="accent6">
                            <a:lumMod val="50000"/>
                          </a:schemeClr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200" b="1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E-264E-4938-B54E-B9CE5C9558A5}"/>
                      </c:ext>
                    </c:extLst>
                  </c:dLbl>
                  <c:dLbl>
                    <c:idx val="2"/>
                    <c:spPr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  <a:ln>
                        <a:solidFill>
                          <a:schemeClr val="accent2">
                            <a:lumMod val="50000"/>
                          </a:schemeClr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200" b="1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10-264E-4938-B54E-B9CE5C9558A5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'!$AK$19:$AM$20</c15:sqref>
                        </c15:formulaRef>
                      </c:ext>
                    </c:extLst>
                    <c:strCache>
                      <c:ptCount val="3"/>
                      <c:pt idx="0">
                        <c:v>Fuera del hogar
40.56%</c:v>
                      </c:pt>
                      <c:pt idx="1">
                        <c:v>Dentro del Hogar
54.55%</c:v>
                      </c:pt>
                      <c:pt idx="2">
                        <c:v>Otro 
4.90%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'!$AK$29:$AM$29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264E-4938-B54E-B9CE5C9558A5}"/>
                  </c:ext>
                </c:extLst>
              </c15:ser>
            </c15:filteredBarSeries>
          </c:ext>
        </c:extLst>
      </c:barChart>
      <c:catAx>
        <c:axId val="275642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5642624"/>
        <c:crosses val="autoZero"/>
        <c:auto val="1"/>
        <c:lblAlgn val="ctr"/>
        <c:lblOffset val="100"/>
        <c:noMultiLvlLbl val="0"/>
      </c:catAx>
      <c:valAx>
        <c:axId val="275642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5642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DERIVACIÓN A ÁREAS DE ATENCIÓN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'!$AO$21</c:f>
              <c:strCache>
                <c:ptCount val="1"/>
                <c:pt idx="0">
                  <c:v>ENE-MAR 2024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('TABLAS '!$AP$20:$AR$20,'TABLAS '!$AT$20:$AV$20)</c:f>
              <c:strCache>
                <c:ptCount val="6"/>
                <c:pt idx="0">
                  <c:v>Psicología
29.60%</c:v>
                </c:pt>
                <c:pt idx="1">
                  <c:v>Jurídico
12.86%</c:v>
                </c:pt>
                <c:pt idx="2">
                  <c:v>Psico-Jurídico IMM
21.91%</c:v>
                </c:pt>
                <c:pt idx="3">
                  <c:v>Psicología IQM
37.63%</c:v>
                </c:pt>
                <c:pt idx="4">
                  <c:v>Jurídico IQM
2.33%</c:v>
                </c:pt>
                <c:pt idx="5">
                  <c:v>Psico-Jurídico IQM
31.23%</c:v>
                </c:pt>
              </c:strCache>
            </c:strRef>
          </c:cat>
          <c:val>
            <c:numRef>
              <c:f>('TABLAS '!$AP$21:$AR$21,'TABLAS '!$AT$21:$AV$21)</c:f>
              <c:numCache>
                <c:formatCode>General</c:formatCode>
                <c:ptCount val="6"/>
                <c:pt idx="0">
                  <c:v>127</c:v>
                </c:pt>
                <c:pt idx="1">
                  <c:v>55</c:v>
                </c:pt>
                <c:pt idx="2">
                  <c:v>94</c:v>
                </c:pt>
                <c:pt idx="3">
                  <c:v>9</c:v>
                </c:pt>
                <c:pt idx="4">
                  <c:v>10</c:v>
                </c:pt>
                <c:pt idx="5">
                  <c:v>134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4797-4C12-8E71-EB089C009664}"/>
            </c:ext>
          </c:extLst>
        </c:ser>
        <c:ser>
          <c:idx val="5"/>
          <c:order val="5"/>
          <c:tx>
            <c:strRef>
              <c:f>'TABLAS '!$AO$26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bg2"/>
              </a:solidFill>
              <a:ln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B5C-455E-80E5-2BA89BB0FE57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/>
              </a:solidFill>
              <a:ln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7B5C-455E-80E5-2BA89BB0FE57}"/>
              </c:ext>
            </c:extLst>
          </c:dPt>
          <c:dPt>
            <c:idx val="5"/>
            <c:invertIfNegative val="0"/>
            <c:bubble3D val="0"/>
            <c:spPr>
              <a:solidFill>
                <a:schemeClr val="bg2"/>
              </a:solidFill>
              <a:ln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B5C-455E-80E5-2BA89BB0FE57}"/>
              </c:ext>
            </c:extLst>
          </c:dPt>
          <c:dLbls>
            <c:dLbl>
              <c:idx val="3"/>
              <c:spPr>
                <a:solidFill>
                  <a:schemeClr val="bg2"/>
                </a:solidFill>
                <a:ln>
                  <a:solidFill>
                    <a:schemeClr val="bg2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accent5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7B5C-455E-80E5-2BA89BB0FE57}"/>
                </c:ext>
              </c:extLst>
            </c:dLbl>
            <c:dLbl>
              <c:idx val="4"/>
              <c:spPr>
                <a:solidFill>
                  <a:schemeClr val="bg2"/>
                </a:solidFill>
                <a:ln>
                  <a:solidFill>
                    <a:schemeClr val="bg2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accent5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7B5C-455E-80E5-2BA89BB0FE57}"/>
                </c:ext>
              </c:extLst>
            </c:dLbl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('TABLAS '!$AP$20:$AR$20,'TABLAS '!$AT$20:$AV$20)</c:f>
              <c:strCache>
                <c:ptCount val="6"/>
                <c:pt idx="0">
                  <c:v>Psicología
29.60%</c:v>
                </c:pt>
                <c:pt idx="1">
                  <c:v>Jurídico
12.86%</c:v>
                </c:pt>
                <c:pt idx="2">
                  <c:v>Psico-Jurídico IMM
21.91%</c:v>
                </c:pt>
                <c:pt idx="3">
                  <c:v>Psicología IQM
37.63%</c:v>
                </c:pt>
                <c:pt idx="4">
                  <c:v>Jurídico IQM
2.33%</c:v>
                </c:pt>
                <c:pt idx="5">
                  <c:v>Psico-Jurídico IQM
31.23%</c:v>
                </c:pt>
              </c:strCache>
            </c:strRef>
          </c:cat>
          <c:val>
            <c:numRef>
              <c:f>('TABLAS '!$AP$26:$AR$26,'TABLAS '!$AT$26:$AV$26)</c:f>
              <c:numCache>
                <c:formatCode>General</c:formatCode>
                <c:ptCount val="6"/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4797-4C12-8E71-EB089C009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637136"/>
        <c:axId val="27564301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'TABLAS '!$AO$22</c15:sqref>
                        </c15:formulaRef>
                      </c:ext>
                    </c:extLst>
                    <c:strCache>
                      <c:ptCount val="1"/>
                      <c:pt idx="0">
                        <c:v>ABR-JUN 2024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('TABLAS '!$AP$20:$AR$20,'TABLAS '!$AT$20:$AV$20)</c15:sqref>
                        </c15:formulaRef>
                      </c:ext>
                    </c:extLst>
                    <c:strCache>
                      <c:ptCount val="6"/>
                      <c:pt idx="0">
                        <c:v>Psicología
29.60%</c:v>
                      </c:pt>
                      <c:pt idx="1">
                        <c:v>Jurídico
12.86%</c:v>
                      </c:pt>
                      <c:pt idx="2">
                        <c:v>Psico-Jurídico IMM
21.91%</c:v>
                      </c:pt>
                      <c:pt idx="3">
                        <c:v>Psicología IQM
37.63%</c:v>
                      </c:pt>
                      <c:pt idx="4">
                        <c:v>Jurídico IQM
2.33%</c:v>
                      </c:pt>
                      <c:pt idx="5">
                        <c:v>Psico-Jurídico IQM
31.23%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('TABLAS '!$AP$22:$AR$22,'TABLAS '!$AT$22:$AV$22)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797-4C12-8E71-EB089C00966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'!$AO$23</c15:sqref>
                        </c15:formulaRef>
                      </c:ext>
                    </c:extLst>
                    <c:strCache>
                      <c:ptCount val="1"/>
                      <c:pt idx="0">
                        <c:v>JUL-SEP 2024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'!$AP$20:$AR$20,'TABLAS '!$AT$20:$AV$20)</c15:sqref>
                        </c15:formulaRef>
                      </c:ext>
                    </c:extLst>
                    <c:strCache>
                      <c:ptCount val="6"/>
                      <c:pt idx="0">
                        <c:v>Psicología
29.60%</c:v>
                      </c:pt>
                      <c:pt idx="1">
                        <c:v>Jurídico
12.86%</c:v>
                      </c:pt>
                      <c:pt idx="2">
                        <c:v>Psico-Jurídico IMM
21.91%</c:v>
                      </c:pt>
                      <c:pt idx="3">
                        <c:v>Psicología IQM
37.63%</c:v>
                      </c:pt>
                      <c:pt idx="4">
                        <c:v>Jurídico IQM
2.33%</c:v>
                      </c:pt>
                      <c:pt idx="5">
                        <c:v>Psico-Jurídico IQM
31.23%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'!$AP$23:$AR$23,'TABLAS '!$AT$23:$AV$23)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797-4C12-8E71-EB089C009664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'!$AO$24</c15:sqref>
                        </c15:formulaRef>
                      </c:ext>
                    </c:extLst>
                    <c:strCache>
                      <c:ptCount val="1"/>
                      <c:pt idx="0">
                        <c:v>OCT-DIC 2024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'!$AP$20:$AR$20,'TABLAS '!$AT$20:$AV$20)</c15:sqref>
                        </c15:formulaRef>
                      </c:ext>
                    </c:extLst>
                    <c:strCache>
                      <c:ptCount val="6"/>
                      <c:pt idx="0">
                        <c:v>Psicología
29.60%</c:v>
                      </c:pt>
                      <c:pt idx="1">
                        <c:v>Jurídico
12.86%</c:v>
                      </c:pt>
                      <c:pt idx="2">
                        <c:v>Psico-Jurídico IMM
21.91%</c:v>
                      </c:pt>
                      <c:pt idx="3">
                        <c:v>Psicología IQM
37.63%</c:v>
                      </c:pt>
                      <c:pt idx="4">
                        <c:v>Jurídico IQM
2.33%</c:v>
                      </c:pt>
                      <c:pt idx="5">
                        <c:v>Psico-Jurídico IQM
31.23%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'!$AP$24:$AR$24,'TABLAS '!$AT$24:$AV$24)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797-4C12-8E71-EB089C009664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'!$AO$25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'!$AP$20:$AR$20,'TABLAS '!$AT$20:$AV$20)</c15:sqref>
                        </c15:formulaRef>
                      </c:ext>
                    </c:extLst>
                    <c:strCache>
                      <c:ptCount val="6"/>
                      <c:pt idx="0">
                        <c:v>Psicología
29.60%</c:v>
                      </c:pt>
                      <c:pt idx="1">
                        <c:v>Jurídico
12.86%</c:v>
                      </c:pt>
                      <c:pt idx="2">
                        <c:v>Psico-Jurídico IMM
21.91%</c:v>
                      </c:pt>
                      <c:pt idx="3">
                        <c:v>Psicología IQM
37.63%</c:v>
                      </c:pt>
                      <c:pt idx="4">
                        <c:v>Jurídico IQM
2.33%</c:v>
                      </c:pt>
                      <c:pt idx="5">
                        <c:v>Psico-Jurídico IQM
31.23%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('TABLAS '!$AP$25:$AR$25,'TABLAS '!$AT$25:$AV$25)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29.603729603729604</c:v>
                      </c:pt>
                      <c:pt idx="1">
                        <c:v>12.820512820512821</c:v>
                      </c:pt>
                      <c:pt idx="2">
                        <c:v>21.911421911421911</c:v>
                      </c:pt>
                      <c:pt idx="3">
                        <c:v>2.0979020979020979</c:v>
                      </c:pt>
                      <c:pt idx="4">
                        <c:v>2.3310023310023311</c:v>
                      </c:pt>
                      <c:pt idx="5">
                        <c:v>31.235431235431236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797-4C12-8E71-EB089C009664}"/>
                  </c:ext>
                </c:extLst>
              </c15:ser>
            </c15:filteredBarSeries>
          </c:ext>
        </c:extLst>
      </c:barChart>
      <c:catAx>
        <c:axId val="27563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5643016"/>
        <c:crosses val="autoZero"/>
        <c:auto val="1"/>
        <c:lblAlgn val="ctr"/>
        <c:lblOffset val="100"/>
        <c:noMultiLvlLbl val="0"/>
      </c:catAx>
      <c:valAx>
        <c:axId val="275643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5637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NIVELES DE RIESGO Y CASOS DE VIOLENCIA PRESENTE EN MUJERES ATENDIDAS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'!$AF$35</c:f>
              <c:strCache>
                <c:ptCount val="1"/>
                <c:pt idx="0">
                  <c:v>ENE-MAR 2024</c:v>
                </c:pt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solidFill>
                  <a:schemeClr val="bg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'!$AG$33:$AJ$34</c:f>
              <c:strCache>
                <c:ptCount val="4"/>
                <c:pt idx="0">
                  <c:v>Sin Riesgo
36.60%</c:v>
                </c:pt>
                <c:pt idx="1">
                  <c:v>Riesgo Moderado
46.39%</c:v>
                </c:pt>
                <c:pt idx="2">
                  <c:v>Riesgo Medio 
14.45%</c:v>
                </c:pt>
                <c:pt idx="3">
                  <c:v>Riesgo Alto
2.56%</c:v>
                </c:pt>
              </c:strCache>
              <c:extLst xmlns:c15="http://schemas.microsoft.com/office/drawing/2012/chart"/>
            </c:strRef>
          </c:cat>
          <c:val>
            <c:numRef>
              <c:f>'TABLAS '!$AG$35:$AJ$35</c:f>
              <c:numCache>
                <c:formatCode>General</c:formatCode>
                <c:ptCount val="4"/>
                <c:pt idx="0">
                  <c:v>157</c:v>
                </c:pt>
                <c:pt idx="1">
                  <c:v>199</c:v>
                </c:pt>
                <c:pt idx="2">
                  <c:v>62</c:v>
                </c:pt>
                <c:pt idx="3">
                  <c:v>11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4097-4D7B-BA35-D7D5EBD38A39}"/>
            </c:ext>
          </c:extLst>
        </c:ser>
        <c:ser>
          <c:idx val="7"/>
          <c:order val="7"/>
          <c:tx>
            <c:strRef>
              <c:f>'TABLAS 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'TABLAS '!$AG$33:$AJ$34</c:f>
              <c:strCache>
                <c:ptCount val="4"/>
                <c:pt idx="0">
                  <c:v>Sin Riesgo
36.60%</c:v>
                </c:pt>
                <c:pt idx="1">
                  <c:v>Riesgo Moderado
46.39%</c:v>
                </c:pt>
                <c:pt idx="2">
                  <c:v>Riesgo Medio 
14.45%</c:v>
                </c:pt>
                <c:pt idx="3">
                  <c:v>Riesgo Alto
2.56%</c:v>
                </c:pt>
              </c:strCache>
              <c:extLst xmlns:c15="http://schemas.microsoft.com/office/drawing/2012/chart"/>
            </c:strRef>
          </c:cat>
          <c:val>
            <c:numRef>
              <c:f>'TABLAS 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4097-4D7B-BA35-D7D5EBD38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643408"/>
        <c:axId val="27677206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'TABLAS '!$AF$36</c15:sqref>
                        </c15:formulaRef>
                      </c:ext>
                    </c:extLst>
                    <c:strCache>
                      <c:ptCount val="1"/>
                      <c:pt idx="0">
                        <c:v>ABR-JUN 2024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'TABLAS '!$AG$33:$AJ$34</c15:sqref>
                        </c15:formulaRef>
                      </c:ext>
                    </c:extLst>
                    <c:strCache>
                      <c:ptCount val="4"/>
                      <c:pt idx="0">
                        <c:v>Sin Riesgo
36.60%</c:v>
                      </c:pt>
                      <c:pt idx="1">
                        <c:v>Riesgo Moderado
46.39%</c:v>
                      </c:pt>
                      <c:pt idx="2">
                        <c:v>Riesgo Medio 
14.45%</c:v>
                      </c:pt>
                      <c:pt idx="3">
                        <c:v>Riesgo Alto
2.56%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'TABLAS '!$AG$36:$AJ$36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097-4D7B-BA35-D7D5EBD38A3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'!$AF$37</c15:sqref>
                        </c15:formulaRef>
                      </c:ext>
                    </c:extLst>
                    <c:strCache>
                      <c:ptCount val="1"/>
                      <c:pt idx="0">
                        <c:v>JUL-SEP 2024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'!$AG$33:$AJ$34</c15:sqref>
                        </c15:formulaRef>
                      </c:ext>
                    </c:extLst>
                    <c:strCache>
                      <c:ptCount val="4"/>
                      <c:pt idx="0">
                        <c:v>Sin Riesgo
36.60%</c:v>
                      </c:pt>
                      <c:pt idx="1">
                        <c:v>Riesgo Moderado
46.39%</c:v>
                      </c:pt>
                      <c:pt idx="2">
                        <c:v>Riesgo Medio 
14.45%</c:v>
                      </c:pt>
                      <c:pt idx="3">
                        <c:v>Riesgo Alto
2.56%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'!$AG$37:$AJ$37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097-4D7B-BA35-D7D5EBD38A3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'!$AF$38</c15:sqref>
                        </c15:formulaRef>
                      </c:ext>
                    </c:extLst>
                    <c:strCache>
                      <c:ptCount val="1"/>
                      <c:pt idx="0">
                        <c:v>OCT-DIC 2024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'!$AG$33:$AJ$34</c15:sqref>
                        </c15:formulaRef>
                      </c:ext>
                    </c:extLst>
                    <c:strCache>
                      <c:ptCount val="4"/>
                      <c:pt idx="0">
                        <c:v>Sin Riesgo
36.60%</c:v>
                      </c:pt>
                      <c:pt idx="1">
                        <c:v>Riesgo Moderado
46.39%</c:v>
                      </c:pt>
                      <c:pt idx="2">
                        <c:v>Riesgo Medio 
14.45%</c:v>
                      </c:pt>
                      <c:pt idx="3">
                        <c:v>Riesgo Alto
2.56%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'!$AG$38:$AJ$38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097-4D7B-BA35-D7D5EBD38A3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'!$AF$39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'!$AG$33:$AJ$34</c15:sqref>
                        </c15:formulaRef>
                      </c:ext>
                    </c:extLst>
                    <c:strCache>
                      <c:ptCount val="4"/>
                      <c:pt idx="0">
                        <c:v>Sin Riesgo
36.60%</c:v>
                      </c:pt>
                      <c:pt idx="1">
                        <c:v>Riesgo Moderado
46.39%</c:v>
                      </c:pt>
                      <c:pt idx="2">
                        <c:v>Riesgo Medio 
14.45%</c:v>
                      </c:pt>
                      <c:pt idx="3">
                        <c:v>Riesgo Alto
2.56%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'!$AG$39:$AJ$39</c15:sqref>
                        </c15:formulaRef>
                      </c:ext>
                    </c:extLst>
                    <c:numCache>
                      <c:formatCode>0.00</c:formatCode>
                      <c:ptCount val="4"/>
                      <c:pt idx="0">
                        <c:v>36.596736596736598</c:v>
                      </c:pt>
                      <c:pt idx="1">
                        <c:v>46.386946386946384</c:v>
                      </c:pt>
                      <c:pt idx="2">
                        <c:v>14.452214452214452</c:v>
                      </c:pt>
                      <c:pt idx="3">
                        <c:v>2.5641025641025643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097-4D7B-BA35-D7D5EBD38A3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'!$AF$40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solidFill>
                      <a:schemeClr val="bg2"/>
                    </a:solidFill>
                  </a:ln>
                  <a:effectLst/>
                </c:spPr>
                <c:invertIfNegative val="0"/>
                <c:dLbls>
                  <c:spPr>
                    <a:solidFill>
                      <a:schemeClr val="accent3"/>
                    </a:solidFill>
                    <a:ln>
                      <a:solidFill>
                        <a:schemeClr val="bg2"/>
                      </a:solidFill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1" i="0" u="none" strike="noStrike" kern="1200" baseline="0">
                          <a:solidFill>
                            <a:schemeClr val="accent5">
                              <a:lumMod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'!$AG$33:$AJ$34</c15:sqref>
                        </c15:formulaRef>
                      </c:ext>
                    </c:extLst>
                    <c:strCache>
                      <c:ptCount val="4"/>
                      <c:pt idx="0">
                        <c:v>Sin Riesgo
36.60%</c:v>
                      </c:pt>
                      <c:pt idx="1">
                        <c:v>Riesgo Moderado
46.39%</c:v>
                      </c:pt>
                      <c:pt idx="2">
                        <c:v>Riesgo Medio 
14.45%</c:v>
                      </c:pt>
                      <c:pt idx="3">
                        <c:v>Riesgo Alto
2.56%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'!$AG$40:$AJ$40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097-4D7B-BA35-D7D5EBD38A39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'!$AF$41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'!$AG$33:$AJ$34</c15:sqref>
                        </c15:formulaRef>
                      </c:ext>
                    </c:extLst>
                    <c:strCache>
                      <c:ptCount val="4"/>
                      <c:pt idx="0">
                        <c:v>Sin Riesgo
36.60%</c:v>
                      </c:pt>
                      <c:pt idx="1">
                        <c:v>Riesgo Moderado
46.39%</c:v>
                      </c:pt>
                      <c:pt idx="2">
                        <c:v>Riesgo Medio 
14.45%</c:v>
                      </c:pt>
                      <c:pt idx="3">
                        <c:v>Riesgo Alto
2.56%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'TABLAS '!$AG$41:$AJ$41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097-4D7B-BA35-D7D5EBD38A39}"/>
                  </c:ext>
                </c:extLst>
              </c15:ser>
            </c15:filteredBarSeries>
          </c:ext>
        </c:extLst>
      </c:barChart>
      <c:catAx>
        <c:axId val="27564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6772064"/>
        <c:crosses val="autoZero"/>
        <c:auto val="1"/>
        <c:lblAlgn val="ctr"/>
        <c:lblOffset val="100"/>
        <c:noMultiLvlLbl val="0"/>
      </c:catAx>
      <c:valAx>
        <c:axId val="276772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564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751793</xdr:colOff>
      <xdr:row>31</xdr:row>
      <xdr:rowOff>170089</xdr:rowOff>
    </xdr:from>
    <xdr:to>
      <xdr:col>14</xdr:col>
      <xdr:colOff>529543</xdr:colOff>
      <xdr:row>60</xdr:row>
      <xdr:rowOff>65314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54429</xdr:colOff>
      <xdr:row>1</xdr:row>
      <xdr:rowOff>176892</xdr:rowOff>
    </xdr:from>
    <xdr:to>
      <xdr:col>14</xdr:col>
      <xdr:colOff>530679</xdr:colOff>
      <xdr:row>29</xdr:row>
      <xdr:rowOff>122464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537483</xdr:colOff>
      <xdr:row>31</xdr:row>
      <xdr:rowOff>183695</xdr:rowOff>
    </xdr:from>
    <xdr:to>
      <xdr:col>29</xdr:col>
      <xdr:colOff>210911</xdr:colOff>
      <xdr:row>58</xdr:row>
      <xdr:rowOff>115660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63499</xdr:colOff>
      <xdr:row>2</xdr:row>
      <xdr:rowOff>47624</xdr:rowOff>
    </xdr:from>
    <xdr:to>
      <xdr:col>39</xdr:col>
      <xdr:colOff>714374</xdr:colOff>
      <xdr:row>20</xdr:row>
      <xdr:rowOff>126999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2</xdr:row>
      <xdr:rowOff>190499</xdr:rowOff>
    </xdr:from>
    <xdr:to>
      <xdr:col>48</xdr:col>
      <xdr:colOff>730250</xdr:colOff>
      <xdr:row>19</xdr:row>
      <xdr:rowOff>142874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31</xdr:col>
      <xdr:colOff>438150</xdr:colOff>
      <xdr:row>23</xdr:row>
      <xdr:rowOff>152400</xdr:rowOff>
    </xdr:from>
    <xdr:to>
      <xdr:col>40</xdr:col>
      <xdr:colOff>381000</xdr:colOff>
      <xdr:row>42</xdr:row>
      <xdr:rowOff>171450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50</xdr:col>
      <xdr:colOff>304800</xdr:colOff>
      <xdr:row>23</xdr:row>
      <xdr:rowOff>152400</xdr:rowOff>
    </xdr:from>
    <xdr:to>
      <xdr:col>59</xdr:col>
      <xdr:colOff>723900</xdr:colOff>
      <xdr:row>42</xdr:row>
      <xdr:rowOff>152400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457200</xdr:colOff>
      <xdr:row>44</xdr:row>
      <xdr:rowOff>133350</xdr:rowOff>
    </xdr:from>
    <xdr:to>
      <xdr:col>40</xdr:col>
      <xdr:colOff>438150</xdr:colOff>
      <xdr:row>68</xdr:row>
      <xdr:rowOff>171450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76200</xdr:colOff>
      <xdr:row>44</xdr:row>
      <xdr:rowOff>57150</xdr:rowOff>
    </xdr:from>
    <xdr:to>
      <xdr:col>50</xdr:col>
      <xdr:colOff>0</xdr:colOff>
      <xdr:row>68</xdr:row>
      <xdr:rowOff>152400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50</xdr:col>
      <xdr:colOff>361950</xdr:colOff>
      <xdr:row>44</xdr:row>
      <xdr:rowOff>0</xdr:rowOff>
    </xdr:from>
    <xdr:to>
      <xdr:col>60</xdr:col>
      <xdr:colOff>38100</xdr:colOff>
      <xdr:row>68</xdr:row>
      <xdr:rowOff>171450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400050</xdr:colOff>
      <xdr:row>78</xdr:row>
      <xdr:rowOff>38100</xdr:rowOff>
    </xdr:from>
    <xdr:to>
      <xdr:col>10</xdr:col>
      <xdr:colOff>381000</xdr:colOff>
      <xdr:row>99</xdr:row>
      <xdr:rowOff>19050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171450</xdr:colOff>
      <xdr:row>78</xdr:row>
      <xdr:rowOff>38100</xdr:rowOff>
    </xdr:from>
    <xdr:to>
      <xdr:col>30</xdr:col>
      <xdr:colOff>571500</xdr:colOff>
      <xdr:row>98</xdr:row>
      <xdr:rowOff>171450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381000</xdr:colOff>
      <xdr:row>101</xdr:row>
      <xdr:rowOff>38100</xdr:rowOff>
    </xdr:from>
    <xdr:to>
      <xdr:col>10</xdr:col>
      <xdr:colOff>438150</xdr:colOff>
      <xdr:row>125</xdr:row>
      <xdr:rowOff>57150</xdr:rowOff>
    </xdr:to>
    <xdr:graphicFrame macro="">
      <xdr:nvGraphicFramePr>
        <xdr:cNvPr id="19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38100</xdr:colOff>
      <xdr:row>101</xdr:row>
      <xdr:rowOff>19050</xdr:rowOff>
    </xdr:from>
    <xdr:to>
      <xdr:col>21</xdr:col>
      <xdr:colOff>742950</xdr:colOff>
      <xdr:row>124</xdr:row>
      <xdr:rowOff>171450</xdr:rowOff>
    </xdr:to>
    <xdr:graphicFrame macro="">
      <xdr:nvGraphicFramePr>
        <xdr:cNvPr id="20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22</xdr:col>
      <xdr:colOff>190500</xdr:colOff>
      <xdr:row>100</xdr:row>
      <xdr:rowOff>152400</xdr:rowOff>
    </xdr:from>
    <xdr:to>
      <xdr:col>30</xdr:col>
      <xdr:colOff>628650</xdr:colOff>
      <xdr:row>124</xdr:row>
      <xdr:rowOff>152400</xdr:rowOff>
    </xdr:to>
    <xdr:graphicFrame macro="">
      <xdr:nvGraphicFramePr>
        <xdr:cNvPr id="21" name="Gráfico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214312</xdr:colOff>
      <xdr:row>125</xdr:row>
      <xdr:rowOff>133349</xdr:rowOff>
    </xdr:from>
    <xdr:to>
      <xdr:col>10</xdr:col>
      <xdr:colOff>361950</xdr:colOff>
      <xdr:row>159</xdr:row>
      <xdr:rowOff>95248</xdr:rowOff>
    </xdr:to>
    <xdr:graphicFrame macro="">
      <xdr:nvGraphicFramePr>
        <xdr:cNvPr id="22" name="Grá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685800</xdr:colOff>
      <xdr:row>126</xdr:row>
      <xdr:rowOff>0</xdr:rowOff>
    </xdr:from>
    <xdr:to>
      <xdr:col>22</xdr:col>
      <xdr:colOff>19050</xdr:colOff>
      <xdr:row>160</xdr:row>
      <xdr:rowOff>57150</xdr:rowOff>
    </xdr:to>
    <xdr:graphicFrame macro="">
      <xdr:nvGraphicFramePr>
        <xdr:cNvPr id="23" name="Gráfico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22</xdr:col>
      <xdr:colOff>209550</xdr:colOff>
      <xdr:row>126</xdr:row>
      <xdr:rowOff>0</xdr:rowOff>
    </xdr:from>
    <xdr:to>
      <xdr:col>30</xdr:col>
      <xdr:colOff>628650</xdr:colOff>
      <xdr:row>160</xdr:row>
      <xdr:rowOff>19050</xdr:rowOff>
    </xdr:to>
    <xdr:graphicFrame macro="">
      <xdr:nvGraphicFramePr>
        <xdr:cNvPr id="24" name="Grá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190499</xdr:colOff>
      <xdr:row>161</xdr:row>
      <xdr:rowOff>71437</xdr:rowOff>
    </xdr:from>
    <xdr:to>
      <xdr:col>12</xdr:col>
      <xdr:colOff>166686</xdr:colOff>
      <xdr:row>192</xdr:row>
      <xdr:rowOff>-1</xdr:rowOff>
    </xdr:to>
    <xdr:graphicFrame macro="">
      <xdr:nvGraphicFramePr>
        <xdr:cNvPr id="25" name="Grá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12</xdr:col>
      <xdr:colOff>642937</xdr:colOff>
      <xdr:row>161</xdr:row>
      <xdr:rowOff>95249</xdr:rowOff>
    </xdr:from>
    <xdr:to>
      <xdr:col>24</xdr:col>
      <xdr:colOff>738186</xdr:colOff>
      <xdr:row>191</xdr:row>
      <xdr:rowOff>95248</xdr:rowOff>
    </xdr:to>
    <xdr:graphicFrame macro="">
      <xdr:nvGraphicFramePr>
        <xdr:cNvPr id="26" name="Gráfico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32</xdr:col>
      <xdr:colOff>0</xdr:colOff>
      <xdr:row>78</xdr:row>
      <xdr:rowOff>47624</xdr:rowOff>
    </xdr:from>
    <xdr:to>
      <xdr:col>42</xdr:col>
      <xdr:colOff>690562</xdr:colOff>
      <xdr:row>103</xdr:row>
      <xdr:rowOff>23811</xdr:rowOff>
    </xdr:to>
    <xdr:graphicFrame macro="">
      <xdr:nvGraphicFramePr>
        <xdr:cNvPr id="28" name="Gráfico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31</xdr:col>
      <xdr:colOff>738188</xdr:colOff>
      <xdr:row>104</xdr:row>
      <xdr:rowOff>7937</xdr:rowOff>
    </xdr:from>
    <xdr:to>
      <xdr:col>43</xdr:col>
      <xdr:colOff>0</xdr:colOff>
      <xdr:row>131</xdr:row>
      <xdr:rowOff>103186</xdr:rowOff>
    </xdr:to>
    <xdr:graphicFrame macro="">
      <xdr:nvGraphicFramePr>
        <xdr:cNvPr id="31" name="Gráfico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44</xdr:col>
      <xdr:colOff>-1</xdr:colOff>
      <xdr:row>104</xdr:row>
      <xdr:rowOff>23812</xdr:rowOff>
    </xdr:from>
    <xdr:to>
      <xdr:col>56</xdr:col>
      <xdr:colOff>357186</xdr:colOff>
      <xdr:row>133</xdr:row>
      <xdr:rowOff>47623</xdr:rowOff>
    </xdr:to>
    <xdr:graphicFrame macro="">
      <xdr:nvGraphicFramePr>
        <xdr:cNvPr id="32" name="Gráfico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56</xdr:col>
      <xdr:colOff>738186</xdr:colOff>
      <xdr:row>104</xdr:row>
      <xdr:rowOff>-1</xdr:rowOff>
    </xdr:from>
    <xdr:to>
      <xdr:col>69</xdr:col>
      <xdr:colOff>142875</xdr:colOff>
      <xdr:row>133</xdr:row>
      <xdr:rowOff>95249</xdr:rowOff>
    </xdr:to>
    <xdr:graphicFrame macro="">
      <xdr:nvGraphicFramePr>
        <xdr:cNvPr id="33" name="Gráfico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31</xdr:col>
      <xdr:colOff>214312</xdr:colOff>
      <xdr:row>132</xdr:row>
      <xdr:rowOff>95249</xdr:rowOff>
    </xdr:from>
    <xdr:to>
      <xdr:col>43</xdr:col>
      <xdr:colOff>-1</xdr:colOff>
      <xdr:row>166</xdr:row>
      <xdr:rowOff>190498</xdr:rowOff>
    </xdr:to>
    <xdr:graphicFrame macro="">
      <xdr:nvGraphicFramePr>
        <xdr:cNvPr id="34" name="Gráfico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43</xdr:col>
      <xdr:colOff>642937</xdr:colOff>
      <xdr:row>133</xdr:row>
      <xdr:rowOff>166687</xdr:rowOff>
    </xdr:from>
    <xdr:to>
      <xdr:col>56</xdr:col>
      <xdr:colOff>714374</xdr:colOff>
      <xdr:row>166</xdr:row>
      <xdr:rowOff>-1</xdr:rowOff>
    </xdr:to>
    <xdr:graphicFrame macro="">
      <xdr:nvGraphicFramePr>
        <xdr:cNvPr id="35" name="Gráfico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57</xdr:col>
      <xdr:colOff>190499</xdr:colOff>
      <xdr:row>134</xdr:row>
      <xdr:rowOff>-1</xdr:rowOff>
    </xdr:from>
    <xdr:to>
      <xdr:col>70</xdr:col>
      <xdr:colOff>47624</xdr:colOff>
      <xdr:row>166</xdr:row>
      <xdr:rowOff>190498</xdr:rowOff>
    </xdr:to>
    <xdr:graphicFrame macro="">
      <xdr:nvGraphicFramePr>
        <xdr:cNvPr id="36" name="Gráfico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268203</xdr:colOff>
      <xdr:row>232</xdr:row>
      <xdr:rowOff>6266</xdr:rowOff>
    </xdr:from>
    <xdr:to>
      <xdr:col>12</xdr:col>
      <xdr:colOff>149140</xdr:colOff>
      <xdr:row>259</xdr:row>
      <xdr:rowOff>30077</xdr:rowOff>
    </xdr:to>
    <xdr:graphicFrame macro="">
      <xdr:nvGraphicFramePr>
        <xdr:cNvPr id="37" name="Gráfico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13</xdr:col>
      <xdr:colOff>0</xdr:colOff>
      <xdr:row>232</xdr:row>
      <xdr:rowOff>23812</xdr:rowOff>
    </xdr:from>
    <xdr:to>
      <xdr:col>25</xdr:col>
      <xdr:colOff>23812</xdr:colOff>
      <xdr:row>259</xdr:row>
      <xdr:rowOff>23811</xdr:rowOff>
    </xdr:to>
    <xdr:graphicFrame macro="">
      <xdr:nvGraphicFramePr>
        <xdr:cNvPr id="38" name="Gráfico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166687</xdr:colOff>
      <xdr:row>261</xdr:row>
      <xdr:rowOff>47624</xdr:rowOff>
    </xdr:from>
    <xdr:to>
      <xdr:col>11</xdr:col>
      <xdr:colOff>738187</xdr:colOff>
      <xdr:row>287</xdr:row>
      <xdr:rowOff>47623</xdr:rowOff>
    </xdr:to>
    <xdr:graphicFrame macro="">
      <xdr:nvGraphicFramePr>
        <xdr:cNvPr id="39" name="Gráfico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12</xdr:col>
      <xdr:colOff>595313</xdr:colOff>
      <xdr:row>260</xdr:row>
      <xdr:rowOff>119063</xdr:rowOff>
    </xdr:from>
    <xdr:to>
      <xdr:col>26</xdr:col>
      <xdr:colOff>261937</xdr:colOff>
      <xdr:row>287</xdr:row>
      <xdr:rowOff>119062</xdr:rowOff>
    </xdr:to>
    <xdr:graphicFrame macro="">
      <xdr:nvGraphicFramePr>
        <xdr:cNvPr id="40" name="Gráfico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238125</xdr:colOff>
      <xdr:row>289</xdr:row>
      <xdr:rowOff>0</xdr:rowOff>
    </xdr:from>
    <xdr:to>
      <xdr:col>12</xdr:col>
      <xdr:colOff>309562</xdr:colOff>
      <xdr:row>317</xdr:row>
      <xdr:rowOff>47624</xdr:rowOff>
    </xdr:to>
    <xdr:graphicFrame macro="">
      <xdr:nvGraphicFramePr>
        <xdr:cNvPr id="41" name="Gráfico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13</xdr:col>
      <xdr:colOff>0</xdr:colOff>
      <xdr:row>288</xdr:row>
      <xdr:rowOff>119063</xdr:rowOff>
    </xdr:from>
    <xdr:to>
      <xdr:col>26</xdr:col>
      <xdr:colOff>309562</xdr:colOff>
      <xdr:row>317</xdr:row>
      <xdr:rowOff>166687</xdr:rowOff>
    </xdr:to>
    <xdr:graphicFrame macro="">
      <xdr:nvGraphicFramePr>
        <xdr:cNvPr id="42" name="Gráfico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50</xdr:col>
      <xdr:colOff>560915</xdr:colOff>
      <xdr:row>1</xdr:row>
      <xdr:rowOff>169332</xdr:rowOff>
    </xdr:from>
    <xdr:to>
      <xdr:col>58</xdr:col>
      <xdr:colOff>529166</xdr:colOff>
      <xdr:row>20</xdr:row>
      <xdr:rowOff>42333</xdr:rowOff>
    </xdr:to>
    <xdr:graphicFrame macro="">
      <xdr:nvGraphicFramePr>
        <xdr:cNvPr id="43" name="Gráfico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41</xdr:col>
      <xdr:colOff>10583</xdr:colOff>
      <xdr:row>23</xdr:row>
      <xdr:rowOff>116417</xdr:rowOff>
    </xdr:from>
    <xdr:to>
      <xdr:col>49</xdr:col>
      <xdr:colOff>328082</xdr:colOff>
      <xdr:row>42</xdr:row>
      <xdr:rowOff>21167</xdr:rowOff>
    </xdr:to>
    <xdr:graphicFrame macro="">
      <xdr:nvGraphicFramePr>
        <xdr:cNvPr id="44" name="Gráfico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10</xdr:col>
      <xdr:colOff>734427</xdr:colOff>
      <xdr:row>78</xdr:row>
      <xdr:rowOff>20051</xdr:rowOff>
    </xdr:from>
    <xdr:to>
      <xdr:col>21</xdr:col>
      <xdr:colOff>464344</xdr:colOff>
      <xdr:row>98</xdr:row>
      <xdr:rowOff>166686</xdr:rowOff>
    </xdr:to>
    <xdr:graphicFrame macro="">
      <xdr:nvGraphicFramePr>
        <xdr:cNvPr id="45" name="Gráfico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31</xdr:col>
      <xdr:colOff>421106</xdr:colOff>
      <xdr:row>232</xdr:row>
      <xdr:rowOff>80212</xdr:rowOff>
    </xdr:from>
    <xdr:to>
      <xdr:col>42</xdr:col>
      <xdr:colOff>90238</xdr:colOff>
      <xdr:row>256</xdr:row>
      <xdr:rowOff>160422</xdr:rowOff>
    </xdr:to>
    <xdr:graphicFrame macro="">
      <xdr:nvGraphicFramePr>
        <xdr:cNvPr id="46" name="Gráfico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42</xdr:col>
      <xdr:colOff>411079</xdr:colOff>
      <xdr:row>232</xdr:row>
      <xdr:rowOff>70184</xdr:rowOff>
    </xdr:from>
    <xdr:to>
      <xdr:col>51</xdr:col>
      <xdr:colOff>481263</xdr:colOff>
      <xdr:row>255</xdr:row>
      <xdr:rowOff>80210</xdr:rowOff>
    </xdr:to>
    <xdr:graphicFrame macro="">
      <xdr:nvGraphicFramePr>
        <xdr:cNvPr id="47" name="Gráfico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31</xdr:col>
      <xdr:colOff>411077</xdr:colOff>
      <xdr:row>257</xdr:row>
      <xdr:rowOff>230606</xdr:rowOff>
    </xdr:from>
    <xdr:to>
      <xdr:col>42</xdr:col>
      <xdr:colOff>200526</xdr:colOff>
      <xdr:row>278</xdr:row>
      <xdr:rowOff>50132</xdr:rowOff>
    </xdr:to>
    <xdr:graphicFrame macro="">
      <xdr:nvGraphicFramePr>
        <xdr:cNvPr id="48" name="Gráfico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42</xdr:col>
      <xdr:colOff>370972</xdr:colOff>
      <xdr:row>256</xdr:row>
      <xdr:rowOff>43962</xdr:rowOff>
    </xdr:from>
    <xdr:to>
      <xdr:col>56</xdr:col>
      <xdr:colOff>449292</xdr:colOff>
      <xdr:row>275</xdr:row>
      <xdr:rowOff>53915</xdr:rowOff>
    </xdr:to>
    <xdr:graphicFrame macro="">
      <xdr:nvGraphicFramePr>
        <xdr:cNvPr id="49" name="Gráfico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52</xdr:col>
      <xdr:colOff>250030</xdr:colOff>
      <xdr:row>230</xdr:row>
      <xdr:rowOff>190498</xdr:rowOff>
    </xdr:from>
    <xdr:to>
      <xdr:col>64</xdr:col>
      <xdr:colOff>285750</xdr:colOff>
      <xdr:row>256</xdr:row>
      <xdr:rowOff>154781</xdr:rowOff>
    </xdr:to>
    <xdr:graphicFrame macro="">
      <xdr:nvGraphicFramePr>
        <xdr:cNvPr id="50" name="Gráfico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44</xdr:col>
      <xdr:colOff>31749</xdr:colOff>
      <xdr:row>77</xdr:row>
      <xdr:rowOff>158750</xdr:rowOff>
    </xdr:from>
    <xdr:to>
      <xdr:col>54</xdr:col>
      <xdr:colOff>677332</xdr:colOff>
      <xdr:row>102</xdr:row>
      <xdr:rowOff>52916</xdr:rowOff>
    </xdr:to>
    <xdr:graphicFrame macro="">
      <xdr:nvGraphicFramePr>
        <xdr:cNvPr id="51" name="Gráfico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31</xdr:col>
      <xdr:colOff>296333</xdr:colOff>
      <xdr:row>168</xdr:row>
      <xdr:rowOff>42333</xdr:rowOff>
    </xdr:from>
    <xdr:to>
      <xdr:col>43</xdr:col>
      <xdr:colOff>52917</xdr:colOff>
      <xdr:row>191</xdr:row>
      <xdr:rowOff>169333</xdr:rowOff>
    </xdr:to>
    <xdr:graphicFrame macro="">
      <xdr:nvGraphicFramePr>
        <xdr:cNvPr id="53" name="Gráfico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</xdr:col>
      <xdr:colOff>10584</xdr:colOff>
      <xdr:row>328</xdr:row>
      <xdr:rowOff>116416</xdr:rowOff>
    </xdr:from>
    <xdr:to>
      <xdr:col>11</xdr:col>
      <xdr:colOff>455084</xdr:colOff>
      <xdr:row>351</xdr:row>
      <xdr:rowOff>5291</xdr:rowOff>
    </xdr:to>
    <xdr:graphicFrame macro="">
      <xdr:nvGraphicFramePr>
        <xdr:cNvPr id="54" name="Gráfico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11</xdr:col>
      <xdr:colOff>666750</xdr:colOff>
      <xdr:row>329</xdr:row>
      <xdr:rowOff>11906</xdr:rowOff>
    </xdr:from>
    <xdr:to>
      <xdr:col>20</xdr:col>
      <xdr:colOff>190500</xdr:colOff>
      <xdr:row>350</xdr:row>
      <xdr:rowOff>142874</xdr:rowOff>
    </xdr:to>
    <xdr:graphicFrame macro="">
      <xdr:nvGraphicFramePr>
        <xdr:cNvPr id="56" name="Gráfico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635000</xdr:colOff>
      <xdr:row>352</xdr:row>
      <xdr:rowOff>111125</xdr:rowOff>
    </xdr:from>
    <xdr:to>
      <xdr:col>11</xdr:col>
      <xdr:colOff>476250</xdr:colOff>
      <xdr:row>373</xdr:row>
      <xdr:rowOff>111125</xdr:rowOff>
    </xdr:to>
    <xdr:graphicFrame macro="">
      <xdr:nvGraphicFramePr>
        <xdr:cNvPr id="57" name="Gráfico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13</xdr:col>
      <xdr:colOff>13341</xdr:colOff>
      <xdr:row>385</xdr:row>
      <xdr:rowOff>3423</xdr:rowOff>
    </xdr:from>
    <xdr:to>
      <xdr:col>21</xdr:col>
      <xdr:colOff>55983</xdr:colOff>
      <xdr:row>403</xdr:row>
      <xdr:rowOff>136330</xdr:rowOff>
    </xdr:to>
    <xdr:graphicFrame macro="">
      <xdr:nvGraphicFramePr>
        <xdr:cNvPr id="58" name="Gráfico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</xdr:col>
      <xdr:colOff>8860</xdr:colOff>
      <xdr:row>384</xdr:row>
      <xdr:rowOff>188537</xdr:rowOff>
    </xdr:from>
    <xdr:to>
      <xdr:col>11</xdr:col>
      <xdr:colOff>64239</xdr:colOff>
      <xdr:row>403</xdr:row>
      <xdr:rowOff>182444</xdr:rowOff>
    </xdr:to>
    <xdr:graphicFrame macro="">
      <xdr:nvGraphicFramePr>
        <xdr:cNvPr id="59" name="Gráfico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</xdr:col>
      <xdr:colOff>51955</xdr:colOff>
      <xdr:row>407</xdr:row>
      <xdr:rowOff>114581</xdr:rowOff>
    </xdr:from>
    <xdr:to>
      <xdr:col>9</xdr:col>
      <xdr:colOff>718705</xdr:colOff>
      <xdr:row>427</xdr:row>
      <xdr:rowOff>0</xdr:rowOff>
    </xdr:to>
    <xdr:graphicFrame macro="">
      <xdr:nvGraphicFramePr>
        <xdr:cNvPr id="60" name="Gráfico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32</xdr:col>
      <xdr:colOff>74082</xdr:colOff>
      <xdr:row>327</xdr:row>
      <xdr:rowOff>169333</xdr:rowOff>
    </xdr:from>
    <xdr:to>
      <xdr:col>39</xdr:col>
      <xdr:colOff>370415</xdr:colOff>
      <xdr:row>344</xdr:row>
      <xdr:rowOff>137582</xdr:rowOff>
    </xdr:to>
    <xdr:graphicFrame macro="">
      <xdr:nvGraphicFramePr>
        <xdr:cNvPr id="61" name="Gráfico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39</xdr:col>
      <xdr:colOff>508000</xdr:colOff>
      <xdr:row>327</xdr:row>
      <xdr:rowOff>179917</xdr:rowOff>
    </xdr:from>
    <xdr:to>
      <xdr:col>48</xdr:col>
      <xdr:colOff>0</xdr:colOff>
      <xdr:row>344</xdr:row>
      <xdr:rowOff>10582</xdr:rowOff>
    </xdr:to>
    <xdr:graphicFrame macro="">
      <xdr:nvGraphicFramePr>
        <xdr:cNvPr id="62" name="Gráfico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31</xdr:col>
      <xdr:colOff>505113</xdr:colOff>
      <xdr:row>346</xdr:row>
      <xdr:rowOff>28862</xdr:rowOff>
    </xdr:from>
    <xdr:to>
      <xdr:col>41</xdr:col>
      <xdr:colOff>360794</xdr:colOff>
      <xdr:row>368</xdr:row>
      <xdr:rowOff>57727</xdr:rowOff>
    </xdr:to>
    <xdr:graphicFrame macro="">
      <xdr:nvGraphicFramePr>
        <xdr:cNvPr id="63" name="Gráfico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41</xdr:col>
      <xdr:colOff>476250</xdr:colOff>
      <xdr:row>345</xdr:row>
      <xdr:rowOff>138546</xdr:rowOff>
    </xdr:from>
    <xdr:to>
      <xdr:col>49</xdr:col>
      <xdr:colOff>375227</xdr:colOff>
      <xdr:row>366</xdr:row>
      <xdr:rowOff>34637</xdr:rowOff>
    </xdr:to>
    <xdr:graphicFrame macro="">
      <xdr:nvGraphicFramePr>
        <xdr:cNvPr id="64" name="Gráfico 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16</xdr:col>
      <xdr:colOff>432954</xdr:colOff>
      <xdr:row>2</xdr:row>
      <xdr:rowOff>129886</xdr:rowOff>
    </xdr:from>
    <xdr:to>
      <xdr:col>25</xdr:col>
      <xdr:colOff>620568</xdr:colOff>
      <xdr:row>25</xdr:row>
      <xdr:rowOff>173181</xdr:rowOff>
    </xdr:to>
    <xdr:graphicFrame macro="">
      <xdr:nvGraphicFramePr>
        <xdr:cNvPr id="66" name="Gráfico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60</xdr:col>
      <xdr:colOff>486832</xdr:colOff>
      <xdr:row>344</xdr:row>
      <xdr:rowOff>11907</xdr:rowOff>
    </xdr:from>
    <xdr:to>
      <xdr:col>69</xdr:col>
      <xdr:colOff>631031</xdr:colOff>
      <xdr:row>366</xdr:row>
      <xdr:rowOff>42333</xdr:rowOff>
    </xdr:to>
    <xdr:graphicFrame macro="">
      <xdr:nvGraphicFramePr>
        <xdr:cNvPr id="68" name="Gráfico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31</xdr:col>
      <xdr:colOff>428624</xdr:colOff>
      <xdr:row>369</xdr:row>
      <xdr:rowOff>95250</xdr:rowOff>
    </xdr:from>
    <xdr:to>
      <xdr:col>41</xdr:col>
      <xdr:colOff>345281</xdr:colOff>
      <xdr:row>391</xdr:row>
      <xdr:rowOff>119062</xdr:rowOff>
    </xdr:to>
    <xdr:graphicFrame macro="">
      <xdr:nvGraphicFramePr>
        <xdr:cNvPr id="69" name="Gráfico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50</xdr:col>
      <xdr:colOff>208766</xdr:colOff>
      <xdr:row>343</xdr:row>
      <xdr:rowOff>130477</xdr:rowOff>
    </xdr:from>
    <xdr:to>
      <xdr:col>59</xdr:col>
      <xdr:colOff>730684</xdr:colOff>
      <xdr:row>366</xdr:row>
      <xdr:rowOff>78287</xdr:rowOff>
    </xdr:to>
    <xdr:graphicFrame macro="">
      <xdr:nvGraphicFramePr>
        <xdr:cNvPr id="72" name="Gráfico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42</xdr:col>
      <xdr:colOff>32132</xdr:colOff>
      <xdr:row>369</xdr:row>
      <xdr:rowOff>75516</xdr:rowOff>
    </xdr:from>
    <xdr:to>
      <xdr:col>55</xdr:col>
      <xdr:colOff>268485</xdr:colOff>
      <xdr:row>398</xdr:row>
      <xdr:rowOff>3081</xdr:rowOff>
    </xdr:to>
    <xdr:graphicFrame macro="">
      <xdr:nvGraphicFramePr>
        <xdr:cNvPr id="73" name="Gráfico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56</xdr:col>
      <xdr:colOff>31750</xdr:colOff>
      <xdr:row>77</xdr:row>
      <xdr:rowOff>174625</xdr:rowOff>
    </xdr:from>
    <xdr:to>
      <xdr:col>69</xdr:col>
      <xdr:colOff>127000</xdr:colOff>
      <xdr:row>102</xdr:row>
      <xdr:rowOff>47625</xdr:rowOff>
    </xdr:to>
    <xdr:graphicFrame macro="">
      <xdr:nvGraphicFramePr>
        <xdr:cNvPr id="65" name="Gráfico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64</xdr:col>
      <xdr:colOff>345281</xdr:colOff>
      <xdr:row>344</xdr:row>
      <xdr:rowOff>47623</xdr:rowOff>
    </xdr:from>
    <xdr:to>
      <xdr:col>67</xdr:col>
      <xdr:colOff>702469</xdr:colOff>
      <xdr:row>345</xdr:row>
      <xdr:rowOff>154779</xdr:rowOff>
    </xdr:to>
    <xdr:sp macro="" textlink="">
      <xdr:nvSpPr>
        <xdr:cNvPr id="5" name="CuadroTexto 4"/>
        <xdr:cNvSpPr txBox="1"/>
      </xdr:nvSpPr>
      <xdr:spPr>
        <a:xfrm>
          <a:off x="49113281" y="66079686"/>
          <a:ext cx="2643188" cy="2976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1">
              <a:solidFill>
                <a:schemeClr val="tx1">
                  <a:lumMod val="50000"/>
                  <a:lumOff val="50000"/>
                </a:schemeClr>
              </a:solidFill>
            </a:rPr>
            <a:t>MARTES CIUDADANO </a:t>
          </a:r>
        </a:p>
      </xdr:txBody>
    </xdr:sp>
    <xdr:clientData/>
  </xdr:twoCellAnchor>
  <xdr:twoCellAnchor>
    <xdr:from>
      <xdr:col>46</xdr:col>
      <xdr:colOff>666750</xdr:colOff>
      <xdr:row>370</xdr:row>
      <xdr:rowOff>11906</xdr:rowOff>
    </xdr:from>
    <xdr:to>
      <xdr:col>51</xdr:col>
      <xdr:colOff>404812</xdr:colOff>
      <xdr:row>372</xdr:row>
      <xdr:rowOff>35718</xdr:rowOff>
    </xdr:to>
    <xdr:sp macro="" textlink="">
      <xdr:nvSpPr>
        <xdr:cNvPr id="6" name="CuadroTexto 5"/>
        <xdr:cNvSpPr txBox="1"/>
      </xdr:nvSpPr>
      <xdr:spPr>
        <a:xfrm>
          <a:off x="35718750" y="70996969"/>
          <a:ext cx="3548062" cy="4048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1">
              <a:solidFill>
                <a:schemeClr val="tx1">
                  <a:lumMod val="50000"/>
                  <a:lumOff val="50000"/>
                </a:schemeClr>
              </a:solidFill>
            </a:rPr>
            <a:t>CONVENIOS DE COLABORACIÓN FIRMADOS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0.27209</cdr:x>
      <cdr:y>0.00417</cdr:y>
    </cdr:from>
    <cdr:to>
      <cdr:x>0.70306</cdr:x>
      <cdr:y>0.06528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631155" y="16234"/>
          <a:ext cx="2583656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1400" b="1">
              <a:solidFill>
                <a:schemeClr val="tx1">
                  <a:lumMod val="50000"/>
                  <a:lumOff val="50000"/>
                </a:schemeClr>
              </a:solidFill>
            </a:rPr>
            <a:t>JORNADA</a:t>
          </a:r>
          <a:r>
            <a:rPr lang="es-MX" sz="1400" b="1" baseline="0">
              <a:solidFill>
                <a:schemeClr val="tx1">
                  <a:lumMod val="50000"/>
                  <a:lumOff val="50000"/>
                </a:schemeClr>
              </a:solidFill>
            </a:rPr>
            <a:t> CONTIGO </a:t>
          </a:r>
          <a:endParaRPr lang="es-MX" sz="1400" b="1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77"/>
  <sheetViews>
    <sheetView tabSelected="1" view="pageBreakPreview" zoomScale="70" zoomScaleNormal="70" zoomScaleSheetLayoutView="70" workbookViewId="0">
      <selection activeCell="N6" sqref="N6"/>
    </sheetView>
  </sheetViews>
  <sheetFormatPr baseColWidth="10" defaultRowHeight="15" x14ac:dyDescent="0.25"/>
  <cols>
    <col min="2" max="2" width="18.42578125" customWidth="1"/>
    <col min="3" max="3" width="17.7109375" customWidth="1"/>
    <col min="4" max="4" width="17.140625" customWidth="1"/>
    <col min="5" max="6" width="16.5703125" customWidth="1"/>
    <col min="7" max="7" width="16" bestFit="1" customWidth="1"/>
    <col min="8" max="8" width="16.5703125" customWidth="1"/>
    <col min="9" max="9" width="15" bestFit="1" customWidth="1"/>
    <col min="10" max="10" width="22" customWidth="1"/>
    <col min="11" max="11" width="18.42578125" customWidth="1"/>
    <col min="12" max="12" width="24.42578125" customWidth="1"/>
    <col min="13" max="13" width="22" customWidth="1"/>
    <col min="14" max="14" width="15.28515625" bestFit="1" customWidth="1"/>
    <col min="15" max="15" width="15.85546875" bestFit="1" customWidth="1"/>
    <col min="16" max="16" width="18.85546875" bestFit="1" customWidth="1"/>
    <col min="17" max="17" width="18.140625" customWidth="1"/>
    <col min="18" max="18" width="26.140625" customWidth="1"/>
    <col min="19" max="24" width="23.7109375" customWidth="1"/>
    <col min="25" max="27" width="25.140625" customWidth="1"/>
    <col min="28" max="28" width="3.28515625" customWidth="1"/>
    <col min="29" max="29" width="3.7109375" customWidth="1"/>
    <col min="30" max="30" width="5.28515625" style="19" customWidth="1"/>
    <col min="31" max="31" width="13.42578125" customWidth="1"/>
    <col min="32" max="32" width="19.5703125" customWidth="1"/>
    <col min="33" max="33" width="18.5703125" customWidth="1"/>
    <col min="34" max="34" width="20.42578125" customWidth="1"/>
    <col min="35" max="35" width="19.5703125" customWidth="1"/>
    <col min="36" max="36" width="19.28515625" customWidth="1"/>
    <col min="37" max="37" width="16.28515625" customWidth="1"/>
    <col min="38" max="38" width="16.5703125" customWidth="1"/>
    <col min="39" max="39" width="14.5703125" bestFit="1" customWidth="1"/>
    <col min="40" max="40" width="25.42578125" customWidth="1"/>
    <col min="41" max="41" width="20.140625" customWidth="1"/>
    <col min="42" max="42" width="16.28515625" customWidth="1"/>
    <col min="44" max="44" width="21.140625" customWidth="1"/>
    <col min="45" max="45" width="18.5703125" customWidth="1"/>
    <col min="46" max="46" width="13.85546875" customWidth="1"/>
    <col min="47" max="47" width="22.42578125" customWidth="1"/>
    <col min="48" max="56" width="19" customWidth="1"/>
    <col min="57" max="57" width="12.28515625" bestFit="1" customWidth="1"/>
    <col min="58" max="58" width="26" customWidth="1"/>
    <col min="59" max="63" width="16.5703125" customWidth="1"/>
  </cols>
  <sheetData>
    <row r="1" spans="1:54" ht="21" x14ac:dyDescent="0.35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F1" s="233" t="s">
        <v>30</v>
      </c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</row>
    <row r="2" spans="1:54" ht="15.75" thickBot="1" x14ac:dyDescent="0.3"/>
    <row r="3" spans="1:54" ht="78.75" customHeight="1" thickBot="1" x14ac:dyDescent="0.3">
      <c r="B3" s="226" t="s">
        <v>157</v>
      </c>
      <c r="C3" s="227"/>
      <c r="D3" s="227"/>
      <c r="E3" s="227"/>
      <c r="F3" s="227"/>
      <c r="G3" s="227"/>
      <c r="H3" s="227"/>
      <c r="I3" s="227"/>
      <c r="J3" s="227"/>
      <c r="K3" s="228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F3" s="219" t="s">
        <v>31</v>
      </c>
      <c r="AG3" s="219"/>
      <c r="AH3" s="162" t="s">
        <v>466</v>
      </c>
      <c r="AJ3" s="235" t="s">
        <v>270</v>
      </c>
      <c r="AK3" s="236"/>
      <c r="AL3" s="236"/>
      <c r="AM3" s="236"/>
      <c r="AO3" s="193" t="s">
        <v>122</v>
      </c>
      <c r="AP3" s="194"/>
      <c r="AQ3" s="194"/>
      <c r="AR3" s="194"/>
      <c r="AS3" s="194"/>
      <c r="AV3" s="195" t="s">
        <v>57</v>
      </c>
      <c r="AW3" s="196"/>
      <c r="AX3" s="196"/>
      <c r="AY3" s="196"/>
      <c r="AZ3" s="196"/>
      <c r="BA3" s="197"/>
    </row>
    <row r="4" spans="1:54" ht="48.75" customHeight="1" thickBot="1" x14ac:dyDescent="0.3">
      <c r="B4" s="1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3" t="s">
        <v>10</v>
      </c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F4" s="20">
        <v>2024</v>
      </c>
      <c r="AG4" s="13" t="s">
        <v>32</v>
      </c>
      <c r="AH4" s="13" t="s">
        <v>158</v>
      </c>
      <c r="AJ4" s="20">
        <v>20254</v>
      </c>
      <c r="AK4" s="13" t="s">
        <v>4</v>
      </c>
      <c r="AL4" s="13" t="s">
        <v>140</v>
      </c>
      <c r="AM4" s="13" t="s">
        <v>61</v>
      </c>
      <c r="AO4" s="25" t="s">
        <v>47</v>
      </c>
      <c r="AP4" s="24" t="s">
        <v>46</v>
      </c>
      <c r="AQ4" s="25" t="s">
        <v>158</v>
      </c>
      <c r="AR4" s="24"/>
      <c r="AS4" s="24"/>
      <c r="AV4" s="8" t="s">
        <v>1</v>
      </c>
      <c r="AW4" s="9" t="s">
        <v>379</v>
      </c>
      <c r="AX4" s="9" t="s">
        <v>380</v>
      </c>
      <c r="AY4" s="9" t="s">
        <v>381</v>
      </c>
      <c r="AZ4" s="9" t="s">
        <v>382</v>
      </c>
      <c r="BA4" s="9" t="s">
        <v>383</v>
      </c>
    </row>
    <row r="5" spans="1:54" ht="30.75" thickBot="1" x14ac:dyDescent="0.3">
      <c r="B5" s="4" t="s">
        <v>11</v>
      </c>
      <c r="C5" s="5">
        <v>883</v>
      </c>
      <c r="D5" s="5">
        <v>411</v>
      </c>
      <c r="E5" s="5">
        <v>278</v>
      </c>
      <c r="F5" s="5">
        <v>619</v>
      </c>
      <c r="G5" s="5">
        <v>269</v>
      </c>
      <c r="H5" s="5">
        <v>688</v>
      </c>
      <c r="I5" s="5">
        <v>290</v>
      </c>
      <c r="J5" s="7">
        <v>2820</v>
      </c>
      <c r="K5" s="6">
        <v>186</v>
      </c>
      <c r="L5" s="26"/>
      <c r="M5" s="84"/>
      <c r="N5" s="84"/>
      <c r="O5" s="84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F5" s="148" t="s">
        <v>376</v>
      </c>
      <c r="AG5" s="49">
        <v>145</v>
      </c>
      <c r="AH5" s="99">
        <f>AG5*100/429</f>
        <v>33.799533799533798</v>
      </c>
      <c r="AJ5" s="21" t="s">
        <v>33</v>
      </c>
      <c r="AK5" s="60">
        <v>126</v>
      </c>
      <c r="AL5" s="60">
        <v>13</v>
      </c>
      <c r="AM5" s="60">
        <v>6</v>
      </c>
      <c r="AO5" s="71" t="s">
        <v>271</v>
      </c>
      <c r="AP5" s="116">
        <v>90</v>
      </c>
      <c r="AQ5" s="71">
        <f>AP5*100/429</f>
        <v>20.97902097902098</v>
      </c>
      <c r="AR5" s="22"/>
      <c r="AS5" s="115"/>
      <c r="AV5" s="10" t="s">
        <v>195</v>
      </c>
      <c r="AW5" s="51">
        <v>312</v>
      </c>
      <c r="AX5" s="51">
        <v>50</v>
      </c>
      <c r="AY5" s="51">
        <v>2</v>
      </c>
      <c r="AZ5" s="51">
        <v>48</v>
      </c>
      <c r="BA5" s="51">
        <v>17</v>
      </c>
      <c r="BB5" s="164">
        <v>429</v>
      </c>
    </row>
    <row r="6" spans="1:54" ht="30" x14ac:dyDescent="0.25">
      <c r="B6" s="4" t="s">
        <v>12</v>
      </c>
      <c r="C6" s="5">
        <v>642</v>
      </c>
      <c r="D6" s="5">
        <v>498</v>
      </c>
      <c r="E6" s="5">
        <v>289</v>
      </c>
      <c r="F6" s="5">
        <v>558</v>
      </c>
      <c r="G6" s="5">
        <v>262</v>
      </c>
      <c r="H6" s="5">
        <v>556</v>
      </c>
      <c r="I6" s="5">
        <v>728</v>
      </c>
      <c r="J6" s="7">
        <v>2900</v>
      </c>
      <c r="K6" s="6">
        <v>172</v>
      </c>
      <c r="L6" s="26"/>
      <c r="M6" s="84" t="s">
        <v>144</v>
      </c>
      <c r="N6" s="84"/>
      <c r="O6" s="84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F6" s="14" t="s">
        <v>377</v>
      </c>
      <c r="AG6" s="49">
        <v>142</v>
      </c>
      <c r="AH6" s="99">
        <f t="shared" ref="AH6:AH7" si="0">AG6*100/429</f>
        <v>33.100233100233098</v>
      </c>
      <c r="AJ6" s="18" t="s">
        <v>34</v>
      </c>
      <c r="AK6" s="60">
        <v>133</v>
      </c>
      <c r="AL6" s="60">
        <v>6</v>
      </c>
      <c r="AM6" s="60">
        <v>3</v>
      </c>
      <c r="AO6" s="71" t="s">
        <v>272</v>
      </c>
      <c r="AP6" s="116">
        <v>98</v>
      </c>
      <c r="AQ6" s="71">
        <f t="shared" ref="AQ6:AQ10" si="1">AP6*100/429</f>
        <v>22.843822843822842</v>
      </c>
      <c r="AR6" s="22"/>
      <c r="AS6" s="115"/>
      <c r="AV6" s="10" t="s">
        <v>196</v>
      </c>
      <c r="AW6" s="5"/>
      <c r="AX6" s="5"/>
      <c r="AY6" s="5"/>
      <c r="AZ6" s="5"/>
      <c r="BA6" s="5"/>
    </row>
    <row r="7" spans="1:54" ht="30" x14ac:dyDescent="0.25">
      <c r="B7" s="4" t="s">
        <v>13</v>
      </c>
      <c r="C7" s="57">
        <v>769</v>
      </c>
      <c r="D7" s="57">
        <v>271</v>
      </c>
      <c r="E7" s="57">
        <v>278</v>
      </c>
      <c r="F7" s="57">
        <v>539</v>
      </c>
      <c r="G7" s="57">
        <v>311</v>
      </c>
      <c r="H7" s="57">
        <v>621</v>
      </c>
      <c r="I7" s="57">
        <v>765</v>
      </c>
      <c r="J7" s="58">
        <v>1563</v>
      </c>
      <c r="K7" s="59">
        <v>191</v>
      </c>
      <c r="L7" s="26"/>
      <c r="M7" s="84"/>
      <c r="N7" s="84"/>
      <c r="O7" s="84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F7" s="14" t="s">
        <v>378</v>
      </c>
      <c r="AG7" s="49">
        <v>142</v>
      </c>
      <c r="AH7" s="99">
        <f t="shared" si="0"/>
        <v>33.100233100233098</v>
      </c>
      <c r="AJ7" s="18" t="s">
        <v>35</v>
      </c>
      <c r="AK7" s="60">
        <v>129</v>
      </c>
      <c r="AL7" s="60">
        <v>9</v>
      </c>
      <c r="AM7" s="60">
        <v>4</v>
      </c>
      <c r="AO7" s="71" t="s">
        <v>273</v>
      </c>
      <c r="AP7" s="116">
        <v>91</v>
      </c>
      <c r="AQ7" s="71">
        <f t="shared" si="1"/>
        <v>21.212121212121211</v>
      </c>
      <c r="AR7" s="22"/>
      <c r="AS7" s="115"/>
      <c r="AV7" s="10" t="s">
        <v>197</v>
      </c>
      <c r="AW7" s="5"/>
      <c r="AX7" s="5"/>
      <c r="AY7" s="5"/>
      <c r="AZ7" s="5"/>
      <c r="BA7" s="5"/>
    </row>
    <row r="8" spans="1:54" ht="40.5" customHeight="1" thickBot="1" x14ac:dyDescent="0.3">
      <c r="B8" s="4" t="s">
        <v>464</v>
      </c>
      <c r="C8" s="91">
        <v>690</v>
      </c>
      <c r="D8" s="91">
        <v>77</v>
      </c>
      <c r="E8" s="91">
        <v>295</v>
      </c>
      <c r="F8" s="91">
        <v>450</v>
      </c>
      <c r="G8" s="91">
        <v>180</v>
      </c>
      <c r="H8" s="91">
        <v>821</v>
      </c>
      <c r="I8" s="91">
        <v>717</v>
      </c>
      <c r="J8" s="92">
        <v>1806</v>
      </c>
      <c r="K8" s="93">
        <v>266</v>
      </c>
      <c r="L8" s="84">
        <f>SUM(C8:K8)</f>
        <v>5302</v>
      </c>
      <c r="M8" s="84"/>
      <c r="N8" s="84"/>
      <c r="O8" s="84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F8" s="18" t="s">
        <v>36</v>
      </c>
      <c r="AG8" s="60"/>
      <c r="AH8" s="11"/>
      <c r="AJ8" s="18" t="s">
        <v>36</v>
      </c>
      <c r="AK8" s="60"/>
      <c r="AL8" s="60"/>
      <c r="AM8" s="60"/>
      <c r="AO8" s="71" t="s">
        <v>274</v>
      </c>
      <c r="AP8" s="116">
        <v>76</v>
      </c>
      <c r="AQ8" s="71">
        <f t="shared" si="1"/>
        <v>17.715617715617714</v>
      </c>
      <c r="AR8" s="22"/>
      <c r="AS8" s="115"/>
      <c r="AV8" s="10" t="s">
        <v>198</v>
      </c>
      <c r="AW8" s="5"/>
      <c r="AX8" s="5"/>
      <c r="AY8" s="5"/>
      <c r="AZ8" s="5"/>
      <c r="BA8" s="5"/>
    </row>
    <row r="9" spans="1:54" ht="49.5" customHeight="1" x14ac:dyDescent="0.25">
      <c r="B9" s="4" t="s">
        <v>463</v>
      </c>
      <c r="C9" s="5">
        <v>841</v>
      </c>
      <c r="D9" s="5">
        <v>89</v>
      </c>
      <c r="E9" s="5">
        <v>429</v>
      </c>
      <c r="F9" s="5">
        <v>671</v>
      </c>
      <c r="G9" s="5">
        <v>291</v>
      </c>
      <c r="H9" s="5">
        <v>1081</v>
      </c>
      <c r="I9" s="5">
        <v>742</v>
      </c>
      <c r="J9" s="7">
        <v>1979</v>
      </c>
      <c r="K9" s="6">
        <v>122</v>
      </c>
      <c r="L9" s="112">
        <f>SUM(C9:K9)</f>
        <v>6245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F9" s="18" t="s">
        <v>37</v>
      </c>
      <c r="AG9" s="60"/>
      <c r="AH9" s="11"/>
      <c r="AJ9" s="18" t="s">
        <v>37</v>
      </c>
      <c r="AK9" s="60"/>
      <c r="AL9" s="60"/>
      <c r="AM9" s="60"/>
      <c r="AO9" s="71" t="s">
        <v>275</v>
      </c>
      <c r="AP9" s="116">
        <v>37</v>
      </c>
      <c r="AQ9" s="71">
        <f t="shared" si="1"/>
        <v>8.6247086247086244</v>
      </c>
      <c r="AR9" s="22"/>
      <c r="AS9" s="115"/>
      <c r="AV9" s="10" t="s">
        <v>158</v>
      </c>
      <c r="AW9" s="121">
        <f>AW5*100/429</f>
        <v>72.727272727272734</v>
      </c>
      <c r="AX9" s="121">
        <f t="shared" ref="AX9:BA9" si="2">AX5*100/429</f>
        <v>11.655011655011656</v>
      </c>
      <c r="AY9" s="121">
        <f t="shared" si="2"/>
        <v>0.46620046620046618</v>
      </c>
      <c r="AZ9" s="121">
        <f t="shared" si="2"/>
        <v>11.188811188811188</v>
      </c>
      <c r="BA9" s="121">
        <f t="shared" si="2"/>
        <v>3.9627039627039626</v>
      </c>
    </row>
    <row r="10" spans="1:54" ht="30" x14ac:dyDescent="0.25">
      <c r="B10" s="4" t="s">
        <v>196</v>
      </c>
      <c r="C10" s="5"/>
      <c r="D10" s="5"/>
      <c r="E10" s="5"/>
      <c r="F10" s="5"/>
      <c r="G10" s="5"/>
      <c r="H10" s="5"/>
      <c r="I10" s="5"/>
      <c r="J10" s="7"/>
      <c r="K10" s="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F10" s="18" t="s">
        <v>38</v>
      </c>
      <c r="AG10" s="60"/>
      <c r="AH10" s="11"/>
      <c r="AJ10" s="18" t="s">
        <v>38</v>
      </c>
      <c r="AK10" s="60"/>
      <c r="AL10" s="60"/>
      <c r="AM10" s="60"/>
      <c r="AO10" s="71" t="s">
        <v>276</v>
      </c>
      <c r="AP10" s="116">
        <v>37</v>
      </c>
      <c r="AQ10" s="71">
        <f t="shared" si="1"/>
        <v>8.6247086247086244</v>
      </c>
      <c r="AR10" s="22"/>
      <c r="AS10" s="115"/>
      <c r="AV10" s="85"/>
      <c r="AW10" s="84"/>
      <c r="AX10" s="84"/>
      <c r="AY10" s="84"/>
      <c r="AZ10" s="84"/>
      <c r="BA10" s="84"/>
      <c r="BB10" s="84"/>
    </row>
    <row r="11" spans="1:54" x14ac:dyDescent="0.25">
      <c r="B11" s="4" t="s">
        <v>197</v>
      </c>
      <c r="C11" s="57"/>
      <c r="D11" s="57"/>
      <c r="E11" s="57"/>
      <c r="F11" s="57"/>
      <c r="G11" s="57"/>
      <c r="H11" s="57"/>
      <c r="I11" s="57"/>
      <c r="J11" s="58"/>
      <c r="K11" s="59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F11" s="18" t="s">
        <v>39</v>
      </c>
      <c r="AG11" s="22"/>
      <c r="AH11" s="11"/>
      <c r="AJ11" s="18" t="s">
        <v>39</v>
      </c>
      <c r="AK11" s="22"/>
      <c r="AL11" s="22"/>
      <c r="AM11" s="22"/>
      <c r="AO11" s="18"/>
      <c r="AP11" s="11"/>
      <c r="AQ11" s="11"/>
      <c r="AR11" s="22"/>
      <c r="AS11" s="22"/>
      <c r="AV11" s="85"/>
      <c r="AW11" s="84"/>
      <c r="AX11" s="84"/>
      <c r="AY11" s="84"/>
      <c r="AZ11" s="84"/>
      <c r="BA11" s="84"/>
      <c r="BB11" s="45"/>
    </row>
    <row r="12" spans="1:54" ht="15.75" thickBot="1" x14ac:dyDescent="0.3">
      <c r="B12" s="4" t="s">
        <v>198</v>
      </c>
      <c r="C12" s="91"/>
      <c r="D12" s="91"/>
      <c r="E12" s="91"/>
      <c r="F12" s="91"/>
      <c r="G12" s="91"/>
      <c r="H12" s="91"/>
      <c r="I12" s="91"/>
      <c r="J12" s="92"/>
      <c r="K12" s="93"/>
      <c r="L12" s="84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F12" s="18" t="s">
        <v>40</v>
      </c>
      <c r="AG12" s="60"/>
      <c r="AH12" s="11"/>
      <c r="AJ12" s="18" t="s">
        <v>40</v>
      </c>
      <c r="AK12" s="60"/>
      <c r="AL12" s="60"/>
      <c r="AM12" s="60"/>
      <c r="AO12" s="11"/>
      <c r="AP12" s="22"/>
      <c r="AQ12" s="22"/>
      <c r="AR12" s="11"/>
      <c r="AS12" s="11"/>
      <c r="AV12" s="85"/>
      <c r="AW12" s="84"/>
      <c r="AX12" s="84"/>
      <c r="AY12" s="84"/>
      <c r="AZ12" s="84"/>
      <c r="BA12" s="84"/>
      <c r="BB12" s="45"/>
    </row>
    <row r="13" spans="1:54" x14ac:dyDescent="0.25">
      <c r="D13" s="82"/>
      <c r="P13" t="s">
        <v>137</v>
      </c>
      <c r="AF13" s="18" t="s">
        <v>41</v>
      </c>
      <c r="AG13" s="60"/>
      <c r="AH13" s="11"/>
      <c r="AJ13" s="18" t="s">
        <v>41</v>
      </c>
      <c r="AK13" s="60"/>
      <c r="AL13" s="60"/>
      <c r="AM13" s="60"/>
      <c r="AO13" s="11"/>
      <c r="AP13" s="22"/>
      <c r="AQ13" s="22"/>
      <c r="AR13" s="11"/>
      <c r="AS13" s="11"/>
      <c r="AV13" s="85"/>
      <c r="AW13" s="84"/>
      <c r="AX13" s="84"/>
      <c r="AY13" s="84"/>
      <c r="AZ13" s="84"/>
      <c r="BA13" s="84"/>
      <c r="BB13" s="45"/>
    </row>
    <row r="14" spans="1:54" x14ac:dyDescent="0.25">
      <c r="AF14" s="14" t="s">
        <v>42</v>
      </c>
      <c r="AG14" s="60"/>
      <c r="AH14" s="11"/>
      <c r="AJ14" s="18" t="s">
        <v>42</v>
      </c>
      <c r="AK14" s="60"/>
      <c r="AL14" s="60"/>
      <c r="AM14" s="60"/>
      <c r="AV14" s="85"/>
      <c r="AW14" s="163"/>
      <c r="AX14" s="163"/>
      <c r="AY14" s="163"/>
      <c r="AZ14" s="163"/>
      <c r="BA14" s="163"/>
      <c r="BB14" s="45"/>
    </row>
    <row r="15" spans="1:54" ht="87" customHeight="1" x14ac:dyDescent="0.25">
      <c r="B15" s="219" t="s">
        <v>15</v>
      </c>
      <c r="C15" s="219"/>
      <c r="D15" s="219"/>
      <c r="G15" s="229" t="s">
        <v>25</v>
      </c>
      <c r="H15" s="230"/>
      <c r="I15" s="231"/>
      <c r="L15" s="219" t="s">
        <v>121</v>
      </c>
      <c r="M15" s="219"/>
      <c r="AF15" s="14" t="s">
        <v>191</v>
      </c>
      <c r="AG15" s="22"/>
      <c r="AH15" s="11"/>
      <c r="AJ15" s="18" t="s">
        <v>43</v>
      </c>
      <c r="AK15" s="22"/>
      <c r="AL15" s="22"/>
      <c r="AM15" s="22"/>
    </row>
    <row r="16" spans="1:54" x14ac:dyDescent="0.25">
      <c r="B16" s="8" t="s">
        <v>16</v>
      </c>
      <c r="C16" s="9" t="s">
        <v>17</v>
      </c>
      <c r="D16" s="9"/>
      <c r="G16" s="16"/>
      <c r="H16" s="17" t="s">
        <v>26</v>
      </c>
      <c r="I16" s="80" t="s">
        <v>27</v>
      </c>
      <c r="L16" s="12"/>
      <c r="M16" s="13" t="s">
        <v>17</v>
      </c>
      <c r="AF16" s="14" t="s">
        <v>44</v>
      </c>
      <c r="AG16" s="22"/>
      <c r="AH16" s="11"/>
      <c r="AJ16" s="18" t="s">
        <v>44</v>
      </c>
      <c r="AK16" s="22"/>
      <c r="AL16" s="22"/>
      <c r="AM16" s="22"/>
    </row>
    <row r="17" spans="2:52" ht="30" x14ac:dyDescent="0.25">
      <c r="B17" s="10" t="s">
        <v>11</v>
      </c>
      <c r="C17" s="7">
        <v>6444</v>
      </c>
      <c r="D17" s="5"/>
      <c r="G17" s="41" t="s">
        <v>28</v>
      </c>
      <c r="H17" s="11">
        <v>267</v>
      </c>
      <c r="I17" s="11">
        <v>616</v>
      </c>
      <c r="L17" s="14" t="s">
        <v>18</v>
      </c>
      <c r="M17" s="15">
        <v>2335</v>
      </c>
    </row>
    <row r="18" spans="2:52" ht="30" x14ac:dyDescent="0.25">
      <c r="B18" s="10" t="s">
        <v>12</v>
      </c>
      <c r="C18" s="7">
        <v>6605</v>
      </c>
      <c r="D18" s="5"/>
      <c r="G18" s="41" t="s">
        <v>29</v>
      </c>
      <c r="H18" s="11">
        <v>227</v>
      </c>
      <c r="I18" s="11">
        <v>415</v>
      </c>
      <c r="L18" s="14" t="s">
        <v>19</v>
      </c>
      <c r="M18" s="15">
        <v>3048</v>
      </c>
    </row>
    <row r="19" spans="2:52" ht="33.75" customHeight="1" thickBot="1" x14ac:dyDescent="0.3">
      <c r="B19" s="10" t="s">
        <v>13</v>
      </c>
      <c r="C19" s="58">
        <v>5308</v>
      </c>
      <c r="D19" s="5"/>
      <c r="G19" s="42" t="s">
        <v>119</v>
      </c>
      <c r="H19" s="22">
        <v>227</v>
      </c>
      <c r="I19" s="22">
        <v>542</v>
      </c>
      <c r="L19" s="14" t="s">
        <v>20</v>
      </c>
      <c r="M19" s="15">
        <v>4496</v>
      </c>
      <c r="AF19" s="229" t="s">
        <v>54</v>
      </c>
      <c r="AG19" s="230"/>
      <c r="AH19" s="231"/>
      <c r="AJ19" s="229" t="s">
        <v>55</v>
      </c>
      <c r="AK19" s="230"/>
      <c r="AL19" s="230"/>
      <c r="AM19" s="231"/>
      <c r="AO19" s="280" t="s">
        <v>62</v>
      </c>
      <c r="AP19" s="281"/>
      <c r="AQ19" s="281"/>
      <c r="AR19" s="281"/>
      <c r="AS19" s="281"/>
      <c r="AT19" s="281"/>
      <c r="AU19" s="281"/>
      <c r="AV19" s="281"/>
      <c r="AY19" s="229" t="s">
        <v>63</v>
      </c>
      <c r="AZ19" s="231"/>
    </row>
    <row r="20" spans="2:52" ht="44.25" customHeight="1" x14ac:dyDescent="0.25">
      <c r="B20" s="10" t="s">
        <v>14</v>
      </c>
      <c r="C20" s="58">
        <f>L8</f>
        <v>5302</v>
      </c>
      <c r="D20" s="5"/>
      <c r="G20" s="42" t="s">
        <v>120</v>
      </c>
      <c r="H20" s="22">
        <v>212</v>
      </c>
      <c r="I20" s="22">
        <v>478</v>
      </c>
      <c r="L20" s="14" t="s">
        <v>21</v>
      </c>
      <c r="M20" s="15">
        <v>5037</v>
      </c>
      <c r="AF20" s="16">
        <v>2024</v>
      </c>
      <c r="AG20" s="25" t="s">
        <v>277</v>
      </c>
      <c r="AH20" s="25" t="s">
        <v>278</v>
      </c>
      <c r="AJ20" s="16">
        <v>2024</v>
      </c>
      <c r="AK20" s="25" t="s">
        <v>279</v>
      </c>
      <c r="AL20" s="25" t="s">
        <v>280</v>
      </c>
      <c r="AM20" s="25" t="s">
        <v>281</v>
      </c>
      <c r="AO20" s="1" t="s">
        <v>1</v>
      </c>
      <c r="AP20" s="2" t="s">
        <v>384</v>
      </c>
      <c r="AQ20" s="2" t="s">
        <v>385</v>
      </c>
      <c r="AR20" s="2" t="s">
        <v>386</v>
      </c>
      <c r="AS20" s="2" t="s">
        <v>387</v>
      </c>
      <c r="AT20" s="2" t="s">
        <v>282</v>
      </c>
      <c r="AU20" s="2" t="s">
        <v>388</v>
      </c>
      <c r="AV20" s="2" t="s">
        <v>389</v>
      </c>
      <c r="AY20" s="20">
        <v>2024</v>
      </c>
      <c r="AZ20" s="13" t="s">
        <v>32</v>
      </c>
    </row>
    <row r="21" spans="2:52" ht="33.75" customHeight="1" x14ac:dyDescent="0.25">
      <c r="B21" s="10" t="s">
        <v>195</v>
      </c>
      <c r="C21" s="67">
        <v>6245</v>
      </c>
      <c r="D21" s="5"/>
      <c r="G21" s="10" t="s">
        <v>195</v>
      </c>
      <c r="H21" s="48">
        <v>262</v>
      </c>
      <c r="I21" s="48">
        <v>579</v>
      </c>
      <c r="L21" s="14" t="s">
        <v>22</v>
      </c>
      <c r="M21" s="15">
        <v>5335</v>
      </c>
      <c r="AF21" s="18" t="s">
        <v>199</v>
      </c>
      <c r="AG21" s="50">
        <v>331</v>
      </c>
      <c r="AH21" s="50">
        <v>98</v>
      </c>
      <c r="AJ21" s="18" t="s">
        <v>199</v>
      </c>
      <c r="AK21" s="50">
        <v>174</v>
      </c>
      <c r="AL21" s="50">
        <v>234</v>
      </c>
      <c r="AM21" s="50">
        <v>21</v>
      </c>
      <c r="AO21" s="18" t="s">
        <v>199</v>
      </c>
      <c r="AP21" s="51">
        <v>127</v>
      </c>
      <c r="AQ21" s="51">
        <v>55</v>
      </c>
      <c r="AR21" s="51">
        <v>94</v>
      </c>
      <c r="AS21" s="51">
        <v>0</v>
      </c>
      <c r="AT21" s="51">
        <v>9</v>
      </c>
      <c r="AU21" s="51">
        <v>10</v>
      </c>
      <c r="AV21" s="51">
        <v>134</v>
      </c>
      <c r="AW21" s="5"/>
      <c r="AY21" s="21" t="s">
        <v>33</v>
      </c>
      <c r="AZ21" s="207">
        <v>510</v>
      </c>
    </row>
    <row r="22" spans="2:52" ht="33.75" customHeight="1" x14ac:dyDescent="0.25">
      <c r="B22" s="10" t="s">
        <v>196</v>
      </c>
      <c r="C22" s="7"/>
      <c r="D22" s="11"/>
      <c r="G22" s="10" t="s">
        <v>196</v>
      </c>
      <c r="H22" s="11"/>
      <c r="I22" s="11"/>
      <c r="L22" s="14" t="s">
        <v>23</v>
      </c>
      <c r="M22" s="15">
        <v>6444</v>
      </c>
      <c r="AF22" s="18" t="s">
        <v>254</v>
      </c>
      <c r="AG22" s="154"/>
      <c r="AH22" s="154"/>
      <c r="AJ22" s="18" t="s">
        <v>254</v>
      </c>
      <c r="AK22" s="156"/>
      <c r="AL22" s="156"/>
      <c r="AM22" s="156"/>
      <c r="AO22" s="18" t="s">
        <v>254</v>
      </c>
      <c r="AP22" s="5"/>
      <c r="AQ22" s="5"/>
      <c r="AR22" s="5"/>
      <c r="AS22" s="5"/>
      <c r="AT22" s="5"/>
      <c r="AU22" s="5"/>
      <c r="AV22" s="5"/>
      <c r="AY22" s="18" t="s">
        <v>34</v>
      </c>
      <c r="AZ22" s="208"/>
    </row>
    <row r="23" spans="2:52" ht="33.75" customHeight="1" x14ac:dyDescent="0.25">
      <c r="B23" s="10" t="s">
        <v>197</v>
      </c>
      <c r="C23" s="58"/>
      <c r="D23" s="11"/>
      <c r="G23" s="10" t="s">
        <v>197</v>
      </c>
      <c r="H23" s="22"/>
      <c r="I23" s="22"/>
      <c r="L23" s="14" t="s">
        <v>24</v>
      </c>
      <c r="M23" s="15">
        <v>6605</v>
      </c>
      <c r="AF23" s="18" t="s">
        <v>256</v>
      </c>
      <c r="AG23" s="154"/>
      <c r="AH23" s="154"/>
      <c r="AJ23" s="18" t="s">
        <v>256</v>
      </c>
      <c r="AK23" s="156"/>
      <c r="AL23" s="156"/>
      <c r="AM23" s="156"/>
      <c r="AO23" s="18" t="s">
        <v>256</v>
      </c>
      <c r="AP23" s="5"/>
      <c r="AQ23" s="5"/>
      <c r="AR23" s="5"/>
      <c r="AS23" s="5"/>
      <c r="AT23" s="5"/>
      <c r="AU23" s="5"/>
      <c r="AV23" s="5"/>
      <c r="AY23" s="18" t="s">
        <v>35</v>
      </c>
      <c r="AZ23" s="209"/>
    </row>
    <row r="24" spans="2:52" ht="33.75" customHeight="1" x14ac:dyDescent="0.25">
      <c r="B24" s="10" t="s">
        <v>198</v>
      </c>
      <c r="C24" s="58"/>
      <c r="D24" s="11"/>
      <c r="G24" s="10" t="s">
        <v>198</v>
      </c>
      <c r="H24" s="22"/>
      <c r="I24" s="22"/>
      <c r="L24" s="14" t="s">
        <v>117</v>
      </c>
      <c r="M24" s="60">
        <v>5308</v>
      </c>
      <c r="AF24" s="18" t="s">
        <v>255</v>
      </c>
      <c r="AG24" s="154"/>
      <c r="AH24" s="154"/>
      <c r="AJ24" s="18" t="s">
        <v>255</v>
      </c>
      <c r="AK24" s="156"/>
      <c r="AL24" s="156"/>
      <c r="AM24" s="156"/>
      <c r="AO24" s="18" t="s">
        <v>255</v>
      </c>
      <c r="AP24" s="5"/>
      <c r="AQ24" s="5"/>
      <c r="AR24" s="5"/>
      <c r="AS24" s="5"/>
      <c r="AT24" s="5"/>
      <c r="AU24" s="5"/>
      <c r="AV24" s="5"/>
      <c r="AY24" s="18" t="s">
        <v>36</v>
      </c>
      <c r="AZ24" s="207"/>
    </row>
    <row r="25" spans="2:52" ht="33.75" customHeight="1" x14ac:dyDescent="0.3">
      <c r="G25" s="42" t="s">
        <v>76</v>
      </c>
      <c r="H25" s="22"/>
      <c r="I25" s="22"/>
      <c r="L25" s="14" t="s">
        <v>118</v>
      </c>
      <c r="M25" s="60">
        <f>L8</f>
        <v>5302</v>
      </c>
      <c r="N25" s="95"/>
      <c r="AF25" s="154" t="s">
        <v>158</v>
      </c>
      <c r="AG25" s="122">
        <f>AG21*100/429</f>
        <v>77.156177156177151</v>
      </c>
      <c r="AH25" s="122">
        <f>AH21*100/429</f>
        <v>22.843822843822842</v>
      </c>
      <c r="AJ25" s="18" t="s">
        <v>158</v>
      </c>
      <c r="AK25" s="117">
        <f>AK21*100/429</f>
        <v>40.55944055944056</v>
      </c>
      <c r="AL25" s="117">
        <f t="shared" ref="AL25:AM25" si="3">AL21*100/429</f>
        <v>54.545454545454547</v>
      </c>
      <c r="AM25" s="117">
        <f t="shared" si="3"/>
        <v>4.895104895104895</v>
      </c>
      <c r="AO25" s="18" t="s">
        <v>158</v>
      </c>
      <c r="AP25" s="121">
        <f>AP21*100/429</f>
        <v>29.603729603729604</v>
      </c>
      <c r="AQ25" s="121">
        <f t="shared" ref="AQ25:AV25" si="4">AQ21*100/429</f>
        <v>12.820512820512821</v>
      </c>
      <c r="AR25" s="121">
        <f t="shared" si="4"/>
        <v>21.911421911421911</v>
      </c>
      <c r="AS25" s="121">
        <f t="shared" si="4"/>
        <v>0</v>
      </c>
      <c r="AT25" s="121">
        <f t="shared" si="4"/>
        <v>2.0979020979020979</v>
      </c>
      <c r="AU25" s="121">
        <f t="shared" si="4"/>
        <v>2.3310023310023311</v>
      </c>
      <c r="AV25" s="121">
        <f t="shared" si="4"/>
        <v>31.235431235431236</v>
      </c>
      <c r="AY25" s="18" t="s">
        <v>37</v>
      </c>
      <c r="AZ25" s="208"/>
    </row>
    <row r="26" spans="2:52" ht="30" customHeight="1" x14ac:dyDescent="0.25">
      <c r="L26" s="10" t="s">
        <v>375</v>
      </c>
      <c r="M26" s="15">
        <v>6245</v>
      </c>
      <c r="AF26" s="98"/>
      <c r="AG26" s="155"/>
      <c r="AH26" s="155"/>
      <c r="AJ26" s="98"/>
      <c r="AK26" s="155"/>
      <c r="AL26" s="155"/>
      <c r="AM26" s="155"/>
      <c r="AO26" s="98"/>
      <c r="AP26" s="84"/>
      <c r="AQ26" s="84"/>
      <c r="AR26" s="84"/>
      <c r="AS26" s="84"/>
      <c r="AT26" s="84"/>
      <c r="AU26" s="84"/>
      <c r="AV26" s="84"/>
      <c r="AY26" s="18" t="s">
        <v>38</v>
      </c>
      <c r="AZ26" s="209"/>
    </row>
    <row r="27" spans="2:52" ht="30" customHeight="1" x14ac:dyDescent="0.25">
      <c r="L27" s="10" t="s">
        <v>196</v>
      </c>
      <c r="M27" s="11"/>
      <c r="R27" t="s">
        <v>156</v>
      </c>
      <c r="AF27" s="98"/>
      <c r="AG27" s="155"/>
      <c r="AH27" s="155"/>
      <c r="AJ27" s="98"/>
      <c r="AK27" s="155"/>
      <c r="AL27" s="155"/>
      <c r="AM27" s="155"/>
      <c r="AO27" s="98"/>
      <c r="AP27" s="84"/>
      <c r="AQ27" s="84"/>
      <c r="AR27" s="84"/>
      <c r="AS27" s="84"/>
      <c r="AT27" s="84"/>
      <c r="AU27" s="84"/>
      <c r="AV27" s="84"/>
      <c r="AX27" s="39"/>
      <c r="AY27" s="18" t="s">
        <v>39</v>
      </c>
      <c r="AZ27" s="237"/>
    </row>
    <row r="28" spans="2:52" x14ac:dyDescent="0.25">
      <c r="L28" s="10" t="s">
        <v>197</v>
      </c>
      <c r="M28" s="22"/>
      <c r="AF28" s="98"/>
      <c r="AG28" s="155"/>
      <c r="AH28" s="155"/>
      <c r="AJ28" s="98"/>
      <c r="AK28" s="155"/>
      <c r="AL28" s="155"/>
      <c r="AM28" s="155"/>
      <c r="AO28" s="98"/>
      <c r="AP28" s="84"/>
      <c r="AQ28" s="84"/>
      <c r="AR28" s="84"/>
      <c r="AS28" s="84"/>
      <c r="AT28" s="84"/>
      <c r="AU28" s="84"/>
      <c r="AV28" s="84"/>
      <c r="AY28" s="18" t="s">
        <v>40</v>
      </c>
      <c r="AZ28" s="238"/>
    </row>
    <row r="29" spans="2:52" ht="21.75" customHeight="1" x14ac:dyDescent="0.25">
      <c r="B29" s="243"/>
      <c r="C29" s="244"/>
      <c r="D29" s="244"/>
      <c r="E29" s="244"/>
      <c r="F29" s="244"/>
      <c r="G29" s="244"/>
      <c r="H29" s="244"/>
      <c r="I29" s="45"/>
      <c r="J29" s="45"/>
      <c r="K29" s="45"/>
      <c r="L29" s="10" t="s">
        <v>198</v>
      </c>
      <c r="M29" s="22"/>
      <c r="AF29" s="98"/>
      <c r="AG29" s="155"/>
      <c r="AH29" s="155"/>
      <c r="AI29" s="70"/>
      <c r="AJ29" s="98"/>
      <c r="AK29" s="155"/>
      <c r="AL29" s="155"/>
      <c r="AM29" s="155"/>
      <c r="AO29" s="98"/>
      <c r="AP29" s="84"/>
      <c r="AQ29" s="84"/>
      <c r="AR29" s="84"/>
      <c r="AS29" s="84"/>
      <c r="AT29" s="84"/>
      <c r="AU29" s="84"/>
      <c r="AV29" s="84"/>
      <c r="AY29" s="18" t="s">
        <v>41</v>
      </c>
      <c r="AZ29" s="239"/>
    </row>
    <row r="30" spans="2:52" ht="18.75" x14ac:dyDescent="0.3">
      <c r="B30" s="243"/>
      <c r="C30" s="160"/>
      <c r="D30" s="111"/>
      <c r="E30" s="111"/>
      <c r="F30" s="111"/>
      <c r="G30" s="111"/>
      <c r="H30" s="111"/>
      <c r="I30" s="111"/>
      <c r="J30" s="45"/>
      <c r="K30" s="45"/>
      <c r="L30" s="42" t="s">
        <v>76</v>
      </c>
      <c r="M30" s="22"/>
      <c r="N30" s="69">
        <f>SUM(M17:M30)</f>
        <v>50155</v>
      </c>
      <c r="AF30" s="155"/>
      <c r="AG30" s="155"/>
      <c r="AH30" s="155"/>
      <c r="AJ30" s="98"/>
      <c r="AK30" s="165"/>
      <c r="AL30" s="165"/>
      <c r="AM30" s="165"/>
      <c r="AO30" s="98"/>
      <c r="AP30" s="84"/>
      <c r="AQ30" s="84"/>
      <c r="AR30" s="84"/>
      <c r="AS30" s="84"/>
      <c r="AT30" s="84"/>
      <c r="AU30" s="84"/>
      <c r="AV30" s="84"/>
      <c r="AY30" s="18" t="s">
        <v>42</v>
      </c>
      <c r="AZ30" s="207"/>
    </row>
    <row r="31" spans="2:52" x14ac:dyDescent="0.25">
      <c r="B31" s="243"/>
      <c r="C31" s="111"/>
      <c r="D31" s="161"/>
      <c r="E31" s="111"/>
      <c r="F31" s="111"/>
      <c r="G31" s="111"/>
      <c r="H31" s="161"/>
      <c r="I31" s="45"/>
      <c r="J31" s="111"/>
      <c r="K31" s="111"/>
      <c r="AY31" s="18" t="s">
        <v>43</v>
      </c>
      <c r="AZ31" s="208"/>
    </row>
    <row r="32" spans="2:52" ht="15.75" thickBot="1" x14ac:dyDescent="0.3">
      <c r="B32" s="243"/>
      <c r="C32" s="111"/>
      <c r="D32" s="161"/>
      <c r="E32" s="111"/>
      <c r="F32" s="111"/>
      <c r="G32" s="111"/>
      <c r="H32" s="161"/>
      <c r="I32" s="45"/>
      <c r="J32" s="111"/>
      <c r="K32" s="111"/>
      <c r="AY32" s="18" t="s">
        <v>44</v>
      </c>
      <c r="AZ32" s="209"/>
    </row>
    <row r="33" spans="2:48" ht="31.5" customHeight="1" thickBot="1" x14ac:dyDescent="0.3">
      <c r="B33" s="243"/>
      <c r="C33" s="111"/>
      <c r="D33" s="161"/>
      <c r="E33" s="111"/>
      <c r="F33" s="111"/>
      <c r="G33" s="111"/>
      <c r="H33" s="161"/>
      <c r="AF33" s="240" t="s">
        <v>60</v>
      </c>
      <c r="AG33" s="241"/>
      <c r="AH33" s="241"/>
      <c r="AI33" s="241"/>
      <c r="AJ33" s="242"/>
      <c r="AO33" s="282" t="s">
        <v>59</v>
      </c>
      <c r="AP33" s="283"/>
      <c r="AQ33" s="283"/>
      <c r="AR33" s="283"/>
      <c r="AS33" s="283"/>
      <c r="AT33" s="283"/>
      <c r="AU33" s="283"/>
      <c r="AV33" s="284"/>
    </row>
    <row r="34" spans="2:48" ht="25.5" x14ac:dyDescent="0.25">
      <c r="B34" s="243"/>
      <c r="C34" s="111"/>
      <c r="D34" s="161"/>
      <c r="E34" s="111"/>
      <c r="F34" s="111"/>
      <c r="G34" s="111"/>
      <c r="H34" s="161"/>
      <c r="AF34" s="88" t="s">
        <v>1</v>
      </c>
      <c r="AG34" s="35" t="s">
        <v>283</v>
      </c>
      <c r="AH34" s="35" t="s">
        <v>284</v>
      </c>
      <c r="AI34" s="35" t="s">
        <v>285</v>
      </c>
      <c r="AJ34" s="35" t="s">
        <v>286</v>
      </c>
      <c r="AO34" s="8">
        <v>2024</v>
      </c>
      <c r="AP34" s="9" t="s">
        <v>287</v>
      </c>
      <c r="AQ34" s="9" t="s">
        <v>288</v>
      </c>
      <c r="AR34" s="9" t="s">
        <v>289</v>
      </c>
      <c r="AS34" s="9" t="s">
        <v>290</v>
      </c>
      <c r="AT34" s="9" t="s">
        <v>291</v>
      </c>
      <c r="AU34" s="9" t="s">
        <v>292</v>
      </c>
      <c r="AV34" s="9" t="s">
        <v>293</v>
      </c>
    </row>
    <row r="35" spans="2:48" x14ac:dyDescent="0.25">
      <c r="AF35" s="18" t="s">
        <v>199</v>
      </c>
      <c r="AG35" s="51">
        <v>157</v>
      </c>
      <c r="AH35" s="51">
        <v>199</v>
      </c>
      <c r="AI35" s="51">
        <v>62</v>
      </c>
      <c r="AJ35" s="51">
        <v>11</v>
      </c>
      <c r="AO35" s="18" t="s">
        <v>199</v>
      </c>
      <c r="AP35" s="51">
        <v>405</v>
      </c>
      <c r="AQ35" s="51">
        <v>4</v>
      </c>
      <c r="AR35" s="51">
        <v>15</v>
      </c>
      <c r="AS35" s="51">
        <v>0</v>
      </c>
      <c r="AT35" s="51">
        <v>3</v>
      </c>
      <c r="AU35" s="51">
        <v>2</v>
      </c>
      <c r="AV35" s="51">
        <v>0</v>
      </c>
    </row>
    <row r="36" spans="2:48" x14ac:dyDescent="0.25">
      <c r="AF36" s="18" t="s">
        <v>254</v>
      </c>
      <c r="AG36" s="5"/>
      <c r="AH36" s="5"/>
      <c r="AI36" s="5"/>
      <c r="AJ36" s="5"/>
      <c r="AO36" s="18" t="s">
        <v>254</v>
      </c>
      <c r="AP36" s="5"/>
      <c r="AQ36" s="5"/>
      <c r="AR36" s="5"/>
      <c r="AS36" s="5"/>
      <c r="AT36" s="5"/>
      <c r="AU36" s="5"/>
      <c r="AV36" s="5"/>
    </row>
    <row r="37" spans="2:48" x14ac:dyDescent="0.25">
      <c r="AF37" s="18" t="s">
        <v>256</v>
      </c>
      <c r="AG37" s="5"/>
      <c r="AH37" s="5"/>
      <c r="AI37" s="5"/>
      <c r="AJ37" s="5"/>
      <c r="AO37" s="18" t="s">
        <v>256</v>
      </c>
      <c r="AP37" s="5"/>
      <c r="AQ37" s="5"/>
      <c r="AR37" s="5"/>
      <c r="AS37" s="5"/>
      <c r="AT37" s="5"/>
      <c r="AU37" s="5"/>
      <c r="AV37" s="5"/>
    </row>
    <row r="38" spans="2:48" x14ac:dyDescent="0.25">
      <c r="AF38" s="18" t="s">
        <v>255</v>
      </c>
      <c r="AG38" s="5"/>
      <c r="AH38" s="5"/>
      <c r="AI38" s="5"/>
      <c r="AJ38" s="5"/>
      <c r="AO38" s="18" t="s">
        <v>255</v>
      </c>
      <c r="AP38" s="5"/>
      <c r="AQ38" s="5"/>
      <c r="AR38" s="5"/>
      <c r="AS38" s="5"/>
      <c r="AT38" s="5"/>
      <c r="AU38" s="5"/>
      <c r="AV38" s="5"/>
    </row>
    <row r="39" spans="2:48" x14ac:dyDescent="0.25">
      <c r="AF39" s="154" t="s">
        <v>158</v>
      </c>
      <c r="AG39" s="121">
        <f>AG35*100/429</f>
        <v>36.596736596736598</v>
      </c>
      <c r="AH39" s="121">
        <f t="shared" ref="AH39:AJ39" si="5">AH35*100/429</f>
        <v>46.386946386946384</v>
      </c>
      <c r="AI39" s="121">
        <f t="shared" si="5"/>
        <v>14.452214452214452</v>
      </c>
      <c r="AJ39" s="121">
        <f t="shared" si="5"/>
        <v>2.5641025641025643</v>
      </c>
      <c r="AO39" s="154" t="s">
        <v>158</v>
      </c>
      <c r="AP39" s="121">
        <f>AP35*100/429</f>
        <v>94.4055944055944</v>
      </c>
      <c r="AQ39" s="121">
        <f t="shared" ref="AQ39:AV39" si="6">AQ35*100/429</f>
        <v>0.93240093240093236</v>
      </c>
      <c r="AR39" s="121">
        <f t="shared" si="6"/>
        <v>3.4965034965034967</v>
      </c>
      <c r="AS39" s="121">
        <f t="shared" si="6"/>
        <v>0</v>
      </c>
      <c r="AT39" s="121">
        <f t="shared" si="6"/>
        <v>0.69930069930069927</v>
      </c>
      <c r="AU39" s="121">
        <f t="shared" si="6"/>
        <v>0.46620046620046618</v>
      </c>
      <c r="AV39" s="121">
        <f t="shared" si="6"/>
        <v>0</v>
      </c>
    </row>
    <row r="40" spans="2:48" x14ac:dyDescent="0.25">
      <c r="AF40" s="98"/>
      <c r="AG40" s="84"/>
      <c r="AH40" s="84"/>
      <c r="AI40" s="84"/>
      <c r="AJ40" s="84"/>
      <c r="AO40" s="98"/>
      <c r="AP40" s="84"/>
      <c r="AQ40" s="84"/>
      <c r="AR40" s="84"/>
      <c r="AS40" s="84"/>
      <c r="AT40" s="84"/>
      <c r="AU40" s="84"/>
      <c r="AV40" s="84"/>
    </row>
    <row r="41" spans="2:48" ht="48" customHeight="1" x14ac:dyDescent="0.25">
      <c r="AF41" s="98"/>
      <c r="AG41" s="84"/>
      <c r="AH41" s="84"/>
      <c r="AI41" s="84"/>
      <c r="AJ41" s="84"/>
      <c r="AO41" s="98"/>
      <c r="AP41" s="84"/>
      <c r="AQ41" s="84"/>
      <c r="AR41" s="84"/>
      <c r="AS41" s="84"/>
      <c r="AT41" s="84"/>
      <c r="AU41" s="84"/>
      <c r="AV41" s="84"/>
    </row>
    <row r="43" spans="2:48" x14ac:dyDescent="0.25">
      <c r="AF43" s="119"/>
      <c r="AG43" s="120"/>
    </row>
    <row r="46" spans="2:48" s="19" customFormat="1" x14ac:dyDescent="0.25"/>
    <row r="47" spans="2:48" s="39" customFormat="1" x14ac:dyDescent="0.25">
      <c r="AD47" s="19"/>
    </row>
    <row r="48" spans="2:48" ht="23.25" x14ac:dyDescent="0.35">
      <c r="B48" s="232" t="s">
        <v>64</v>
      </c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AI48" s="234" t="s">
        <v>75</v>
      </c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</row>
    <row r="51" spans="1:62" ht="51.75" customHeight="1" x14ac:dyDescent="0.25">
      <c r="A51" s="235" t="s">
        <v>263</v>
      </c>
      <c r="B51" s="236"/>
      <c r="C51" s="236"/>
      <c r="D51" s="236"/>
      <c r="E51" s="236"/>
      <c r="G51" s="96"/>
      <c r="H51" s="219" t="s">
        <v>45</v>
      </c>
      <c r="I51" s="219"/>
      <c r="J51" s="219"/>
      <c r="K51" s="219"/>
      <c r="N51" s="235" t="s">
        <v>54</v>
      </c>
      <c r="O51" s="236"/>
      <c r="P51" s="236"/>
      <c r="Q51" s="236"/>
      <c r="T51" s="229" t="s">
        <v>74</v>
      </c>
      <c r="U51" s="230"/>
      <c r="V51" s="231"/>
      <c r="W51" s="96"/>
      <c r="X51" s="96"/>
      <c r="Y51" s="96"/>
      <c r="Z51" s="96"/>
      <c r="AA51" s="96"/>
      <c r="AB51" s="96"/>
      <c r="AE51" s="235" t="s">
        <v>77</v>
      </c>
      <c r="AF51" s="236"/>
      <c r="AG51" s="236"/>
      <c r="AH51" s="236"/>
      <c r="AK51" s="219" t="s">
        <v>78</v>
      </c>
      <c r="AL51" s="219"/>
      <c r="AM51" s="219"/>
      <c r="AN51" s="219"/>
      <c r="AO51" s="219"/>
      <c r="AP51" s="44"/>
      <c r="AQ51" s="44"/>
      <c r="AS51" s="235" t="s">
        <v>54</v>
      </c>
      <c r="AT51" s="236"/>
      <c r="AU51" s="236"/>
      <c r="AV51" s="236"/>
      <c r="AW51" s="236"/>
      <c r="AY51" s="229" t="s">
        <v>79</v>
      </c>
      <c r="AZ51" s="230"/>
      <c r="BA51" s="230"/>
      <c r="BB51" s="231"/>
      <c r="BF51" s="219" t="s">
        <v>54</v>
      </c>
      <c r="BG51" s="219"/>
      <c r="BH51" s="219"/>
      <c r="BI51" s="44"/>
      <c r="BJ51" s="44"/>
    </row>
    <row r="52" spans="1:62" ht="60" x14ac:dyDescent="0.25">
      <c r="A52" s="100">
        <v>2024</v>
      </c>
      <c r="B52" s="109" t="s">
        <v>261</v>
      </c>
      <c r="C52" s="109" t="s">
        <v>262</v>
      </c>
      <c r="D52" s="100" t="s">
        <v>76</v>
      </c>
      <c r="E52" s="102" t="s">
        <v>158</v>
      </c>
      <c r="G52" s="38"/>
      <c r="H52" s="25" t="s">
        <v>47</v>
      </c>
      <c r="I52" s="25" t="s">
        <v>205</v>
      </c>
      <c r="J52" s="24"/>
      <c r="K52" s="24" t="s">
        <v>159</v>
      </c>
      <c r="L52" s="43"/>
      <c r="N52" s="16"/>
      <c r="O52" s="25" t="s">
        <v>219</v>
      </c>
      <c r="P52" s="25" t="s">
        <v>390</v>
      </c>
      <c r="Q52" s="25"/>
      <c r="T52" s="16"/>
      <c r="U52" s="25" t="s">
        <v>227</v>
      </c>
      <c r="V52" s="25" t="s">
        <v>228</v>
      </c>
      <c r="W52" s="38"/>
      <c r="X52" s="38"/>
      <c r="Y52" s="38"/>
      <c r="Z52" s="38"/>
      <c r="AA52" s="38"/>
      <c r="AB52" s="38"/>
      <c r="AE52" s="30">
        <v>2024</v>
      </c>
      <c r="AF52" s="25" t="s">
        <v>401</v>
      </c>
      <c r="AG52" s="25" t="s">
        <v>402</v>
      </c>
      <c r="AH52" s="24" t="s">
        <v>148</v>
      </c>
      <c r="AI52" s="24" t="s">
        <v>158</v>
      </c>
      <c r="AJ52" s="126"/>
      <c r="AK52" s="25" t="s">
        <v>47</v>
      </c>
      <c r="AL52" s="25" t="s">
        <v>294</v>
      </c>
      <c r="AM52" s="25" t="s">
        <v>295</v>
      </c>
      <c r="AN52" s="25" t="s">
        <v>148</v>
      </c>
      <c r="AO52" s="25" t="s">
        <v>158</v>
      </c>
      <c r="AP52" s="38"/>
      <c r="AQ52" s="38"/>
      <c r="AS52" s="16"/>
      <c r="AT52" s="24" t="s">
        <v>150</v>
      </c>
      <c r="AU52" s="24" t="s">
        <v>152</v>
      </c>
      <c r="AV52" s="24" t="s">
        <v>149</v>
      </c>
      <c r="AW52" s="24" t="s">
        <v>151</v>
      </c>
      <c r="AY52" s="16"/>
      <c r="AZ52" s="25" t="s">
        <v>304</v>
      </c>
      <c r="BA52" s="25" t="s">
        <v>305</v>
      </c>
      <c r="BB52" s="25" t="s">
        <v>306</v>
      </c>
      <c r="BF52" s="16"/>
      <c r="BG52" s="24" t="s">
        <v>194</v>
      </c>
      <c r="BH52" s="24" t="s">
        <v>192</v>
      </c>
      <c r="BI52" s="43"/>
      <c r="BJ52" s="43"/>
    </row>
    <row r="53" spans="1:62" ht="30" x14ac:dyDescent="0.25">
      <c r="A53" s="14" t="s">
        <v>455</v>
      </c>
      <c r="B53" s="11">
        <v>143</v>
      </c>
      <c r="C53" s="11">
        <v>55</v>
      </c>
      <c r="D53" s="11">
        <f t="shared" ref="D53:D55" si="7">SUM(B53:C53)</f>
        <v>198</v>
      </c>
      <c r="E53" s="99">
        <f>D53*100/F55</f>
        <v>29.508196721311474</v>
      </c>
      <c r="F53" s="11"/>
      <c r="G53" s="97"/>
      <c r="H53" s="71" t="s">
        <v>264</v>
      </c>
      <c r="I53" s="48">
        <v>90</v>
      </c>
      <c r="J53" s="99"/>
      <c r="K53" s="99">
        <f>I53*100/671</f>
        <v>13.412816691505217</v>
      </c>
      <c r="L53" s="86"/>
      <c r="N53" s="18" t="s">
        <v>199</v>
      </c>
      <c r="O53" s="50">
        <v>453</v>
      </c>
      <c r="P53" s="50">
        <v>218</v>
      </c>
      <c r="Q53" s="158"/>
      <c r="T53" s="18" t="s">
        <v>199</v>
      </c>
      <c r="U53" s="50">
        <v>484</v>
      </c>
      <c r="V53" s="50">
        <v>187</v>
      </c>
      <c r="W53" s="90"/>
      <c r="X53" s="90"/>
      <c r="Y53" s="90"/>
      <c r="Z53" s="90"/>
      <c r="AA53" s="90"/>
      <c r="AB53" s="90"/>
      <c r="AE53" s="76" t="s">
        <v>398</v>
      </c>
      <c r="AF53" s="11">
        <v>39</v>
      </c>
      <c r="AG53" s="11">
        <v>50</v>
      </c>
      <c r="AH53" s="11">
        <f>AF53+AG53</f>
        <v>89</v>
      </c>
      <c r="AI53" s="123">
        <f>AH53*100/291</f>
        <v>30.584192439862544</v>
      </c>
      <c r="AJ53" s="124"/>
      <c r="AK53" s="78" t="s">
        <v>296</v>
      </c>
      <c r="AL53" s="78">
        <v>12</v>
      </c>
      <c r="AM53" s="22">
        <v>12</v>
      </c>
      <c r="AN53" s="22">
        <f>AL53+AM53</f>
        <v>24</v>
      </c>
      <c r="AO53" s="22">
        <f>AN53*100/291</f>
        <v>8.2474226804123703</v>
      </c>
      <c r="AP53" s="45"/>
      <c r="AQ53" s="45"/>
      <c r="AS53" s="32" t="s">
        <v>199</v>
      </c>
      <c r="AT53" s="50">
        <v>89</v>
      </c>
      <c r="AU53" s="50">
        <v>81</v>
      </c>
      <c r="AV53" s="50">
        <v>82</v>
      </c>
      <c r="AW53" s="50">
        <v>39</v>
      </c>
      <c r="AY53" s="32" t="s">
        <v>28</v>
      </c>
      <c r="AZ53" s="50">
        <v>150</v>
      </c>
      <c r="BA53" s="50">
        <v>129</v>
      </c>
      <c r="BB53" s="114">
        <v>12</v>
      </c>
      <c r="BC53" s="11">
        <v>291</v>
      </c>
      <c r="BF53" s="32" t="s">
        <v>199</v>
      </c>
      <c r="BG53" s="50">
        <v>170</v>
      </c>
      <c r="BH53" s="50">
        <v>121</v>
      </c>
      <c r="BI53" s="169"/>
      <c r="BJ53" s="169"/>
    </row>
    <row r="54" spans="1:62" ht="31.5" x14ac:dyDescent="0.35">
      <c r="A54" s="14" t="s">
        <v>456</v>
      </c>
      <c r="B54" s="11">
        <v>187</v>
      </c>
      <c r="C54" s="11">
        <v>56</v>
      </c>
      <c r="D54" s="11">
        <f t="shared" si="7"/>
        <v>243</v>
      </c>
      <c r="E54" s="99">
        <f>D54*100/F55</f>
        <v>36.214605067064085</v>
      </c>
      <c r="F54" s="11"/>
      <c r="G54" s="97"/>
      <c r="H54" s="71" t="s">
        <v>265</v>
      </c>
      <c r="I54" s="48">
        <v>159</v>
      </c>
      <c r="J54" s="99"/>
      <c r="K54" s="99">
        <f t="shared" ref="K54:K58" si="8">I54*100/671</f>
        <v>23.695976154992547</v>
      </c>
      <c r="L54" s="86"/>
      <c r="N54" s="18" t="s">
        <v>196</v>
      </c>
      <c r="O54" s="158"/>
      <c r="P54" s="158"/>
      <c r="Q54" s="158"/>
      <c r="T54" s="18" t="s">
        <v>196</v>
      </c>
      <c r="U54" s="158"/>
      <c r="V54" s="158"/>
      <c r="W54" s="37"/>
      <c r="X54" s="37"/>
      <c r="Y54" s="37"/>
      <c r="Z54" s="37"/>
      <c r="AA54" s="37"/>
      <c r="AB54" s="37"/>
      <c r="AE54" s="76" t="s">
        <v>399</v>
      </c>
      <c r="AF54" s="11">
        <v>61</v>
      </c>
      <c r="AG54" s="11">
        <v>38</v>
      </c>
      <c r="AH54" s="11">
        <f t="shared" ref="AH54:AH55" si="9">AF54+AG54</f>
        <v>99</v>
      </c>
      <c r="AI54" s="123">
        <f t="shared" ref="AI54:AI55" si="10">AH54*100/291</f>
        <v>34.020618556701031</v>
      </c>
      <c r="AJ54" s="124"/>
      <c r="AK54" s="78" t="s">
        <v>297</v>
      </c>
      <c r="AL54" s="78">
        <v>35</v>
      </c>
      <c r="AM54" s="22">
        <v>46</v>
      </c>
      <c r="AN54" s="22">
        <f t="shared" ref="AN54:AN58" si="11">AL54+AM54</f>
        <v>81</v>
      </c>
      <c r="AO54" s="22">
        <f t="shared" ref="AO54:AO58" si="12">AN54*100/291</f>
        <v>27.835051546391753</v>
      </c>
      <c r="AP54" s="45"/>
      <c r="AQ54" s="45"/>
      <c r="AS54" s="32" t="s">
        <v>254</v>
      </c>
      <c r="AT54" s="152"/>
      <c r="AU54" s="152"/>
      <c r="AV54" s="152"/>
      <c r="AW54" s="152"/>
      <c r="AY54" s="32" t="s">
        <v>29</v>
      </c>
      <c r="AZ54" s="113"/>
      <c r="BA54" s="113"/>
      <c r="BB54" s="127"/>
      <c r="BC54" s="128"/>
      <c r="BF54" s="32" t="s">
        <v>254</v>
      </c>
      <c r="BG54" s="171"/>
      <c r="BH54" s="171"/>
      <c r="BI54" s="169"/>
      <c r="BJ54" s="169"/>
    </row>
    <row r="55" spans="1:62" ht="31.5" x14ac:dyDescent="0.35">
      <c r="A55" s="14" t="s">
        <v>457</v>
      </c>
      <c r="B55" s="11">
        <v>175</v>
      </c>
      <c r="C55" s="11">
        <v>55</v>
      </c>
      <c r="D55" s="11">
        <f t="shared" si="7"/>
        <v>230</v>
      </c>
      <c r="E55" s="99">
        <f>D55*100/F55</f>
        <v>34.277198211624444</v>
      </c>
      <c r="F55" s="48">
        <f>SUM(B53:C57)</f>
        <v>671</v>
      </c>
      <c r="G55" s="97"/>
      <c r="H55" s="71" t="s">
        <v>266</v>
      </c>
      <c r="I55" s="48">
        <v>168</v>
      </c>
      <c r="J55" s="99"/>
      <c r="K55" s="99">
        <f t="shared" si="8"/>
        <v>25.037257824143069</v>
      </c>
      <c r="L55" s="70"/>
      <c r="N55" s="18" t="s">
        <v>197</v>
      </c>
      <c r="O55" s="158"/>
      <c r="P55" s="158"/>
      <c r="Q55" s="157"/>
      <c r="T55" s="18" t="s">
        <v>197</v>
      </c>
      <c r="U55" s="157"/>
      <c r="V55" s="157"/>
      <c r="W55" s="37"/>
      <c r="X55" s="37"/>
      <c r="Y55" s="37"/>
      <c r="Z55" s="37"/>
      <c r="AA55" s="37"/>
      <c r="AB55" s="37"/>
      <c r="AE55" s="76" t="s">
        <v>400</v>
      </c>
      <c r="AF55" s="11">
        <v>71</v>
      </c>
      <c r="AG55" s="11">
        <v>32</v>
      </c>
      <c r="AH55" s="11">
        <f t="shared" si="9"/>
        <v>103</v>
      </c>
      <c r="AI55" s="123">
        <f t="shared" si="10"/>
        <v>35.395189003436428</v>
      </c>
      <c r="AJ55" s="124"/>
      <c r="AK55" s="78" t="s">
        <v>298</v>
      </c>
      <c r="AL55" s="78">
        <v>35</v>
      </c>
      <c r="AM55" s="22">
        <v>29</v>
      </c>
      <c r="AN55" s="22">
        <f t="shared" si="11"/>
        <v>64</v>
      </c>
      <c r="AO55" s="22">
        <f t="shared" si="12"/>
        <v>21.993127147766323</v>
      </c>
      <c r="AP55" s="45"/>
      <c r="AQ55" s="45"/>
      <c r="AS55" s="32" t="s">
        <v>256</v>
      </c>
      <c r="AT55" s="152"/>
      <c r="AU55" s="152"/>
      <c r="AV55" s="152"/>
      <c r="AW55" s="152"/>
      <c r="AY55" s="32" t="s">
        <v>56</v>
      </c>
      <c r="AZ55" s="113"/>
      <c r="BA55" s="113"/>
      <c r="BB55" s="127"/>
      <c r="BC55" s="128"/>
      <c r="BF55" s="32" t="s">
        <v>256</v>
      </c>
      <c r="BG55" s="171"/>
      <c r="BH55" s="171"/>
      <c r="BI55" s="169"/>
      <c r="BJ55" s="169"/>
    </row>
    <row r="56" spans="1:62" ht="31.5" x14ac:dyDescent="0.35">
      <c r="A56" s="18" t="s">
        <v>36</v>
      </c>
      <c r="D56" s="11"/>
      <c r="E56" s="99"/>
      <c r="F56" s="11"/>
      <c r="G56" s="97"/>
      <c r="H56" s="71" t="s">
        <v>267</v>
      </c>
      <c r="I56" s="48">
        <v>120</v>
      </c>
      <c r="J56" s="99"/>
      <c r="K56" s="99">
        <f t="shared" si="8"/>
        <v>17.883755588673623</v>
      </c>
      <c r="L56" s="70"/>
      <c r="N56" s="18" t="s">
        <v>198</v>
      </c>
      <c r="O56" s="157"/>
      <c r="P56" s="157"/>
      <c r="Q56" s="157"/>
      <c r="T56" s="18" t="s">
        <v>198</v>
      </c>
      <c r="U56" s="157"/>
      <c r="V56" s="157"/>
      <c r="W56" s="37"/>
      <c r="X56" s="37"/>
      <c r="Y56" s="37"/>
      <c r="Z56" s="37"/>
      <c r="AA56" s="37"/>
      <c r="AB56" s="37"/>
      <c r="AE56" s="32" t="s">
        <v>36</v>
      </c>
      <c r="AF56" s="11"/>
      <c r="AG56" s="11"/>
      <c r="AH56" s="11"/>
      <c r="AJ56" s="124"/>
      <c r="AK56" s="78" t="s">
        <v>299</v>
      </c>
      <c r="AL56" s="78">
        <v>37</v>
      </c>
      <c r="AM56" s="22">
        <v>19</v>
      </c>
      <c r="AN56" s="22">
        <f t="shared" si="11"/>
        <v>56</v>
      </c>
      <c r="AO56" s="22">
        <f t="shared" si="12"/>
        <v>19.243986254295532</v>
      </c>
      <c r="AP56" s="45"/>
      <c r="AQ56" s="45"/>
      <c r="AS56" s="32" t="s">
        <v>255</v>
      </c>
      <c r="AT56" s="152"/>
      <c r="AU56" s="152"/>
      <c r="AV56" s="152"/>
      <c r="AW56" s="152"/>
      <c r="AY56" s="32" t="s">
        <v>120</v>
      </c>
      <c r="AZ56" s="113"/>
      <c r="BA56" s="113"/>
      <c r="BB56" s="127"/>
      <c r="BC56" s="128"/>
      <c r="BF56" s="32" t="s">
        <v>255</v>
      </c>
      <c r="BG56" s="171"/>
      <c r="BH56" s="171"/>
      <c r="BI56" s="169"/>
      <c r="BJ56" s="169"/>
    </row>
    <row r="57" spans="1:62" ht="30" x14ac:dyDescent="0.25">
      <c r="A57" s="18" t="s">
        <v>37</v>
      </c>
      <c r="B57" s="11"/>
      <c r="C57" s="11"/>
      <c r="D57" s="11"/>
      <c r="E57" s="99"/>
      <c r="F57" s="11"/>
      <c r="G57" s="97"/>
      <c r="H57" s="71" t="s">
        <v>268</v>
      </c>
      <c r="I57" s="48">
        <v>90</v>
      </c>
      <c r="J57" s="99"/>
      <c r="K57" s="99">
        <f t="shared" si="8"/>
        <v>13.412816691505217</v>
      </c>
      <c r="L57" s="70"/>
      <c r="N57" s="18" t="s">
        <v>200</v>
      </c>
      <c r="O57" s="122"/>
      <c r="P57" s="122"/>
      <c r="Q57" s="158"/>
      <c r="T57" s="18" t="s">
        <v>200</v>
      </c>
      <c r="U57" s="99">
        <f>U53*100/671</f>
        <v>72.131147540983605</v>
      </c>
      <c r="V57" s="99">
        <f>V53*100/671</f>
        <v>27.868852459016395</v>
      </c>
      <c r="W57" s="37"/>
      <c r="X57" s="37"/>
      <c r="Y57" s="37"/>
      <c r="Z57" s="37"/>
      <c r="AA57" s="37"/>
      <c r="AB57" s="37"/>
      <c r="AE57" s="32" t="s">
        <v>37</v>
      </c>
      <c r="AF57" s="22"/>
      <c r="AG57" s="22"/>
      <c r="AH57" s="22"/>
      <c r="AJ57" s="124"/>
      <c r="AK57" s="78" t="s">
        <v>300</v>
      </c>
      <c r="AL57" s="78">
        <v>26</v>
      </c>
      <c r="AM57" s="22">
        <v>14</v>
      </c>
      <c r="AN57" s="22">
        <f t="shared" si="11"/>
        <v>40</v>
      </c>
      <c r="AO57" s="22">
        <f t="shared" si="12"/>
        <v>13.745704467353951</v>
      </c>
      <c r="AP57" s="45"/>
      <c r="AQ57" s="45"/>
      <c r="AS57" s="79" t="s">
        <v>303</v>
      </c>
      <c r="AT57" s="117">
        <f>170*100/291</f>
        <v>58.419243986254294</v>
      </c>
      <c r="AU57" s="152"/>
      <c r="AV57" s="117"/>
      <c r="AW57" s="152"/>
      <c r="AY57" s="32" t="s">
        <v>158</v>
      </c>
      <c r="AZ57" s="117">
        <f>AZ53*100/BC53</f>
        <v>51.546391752577321</v>
      </c>
      <c r="BA57" s="117">
        <f>BA53*100/BC53</f>
        <v>44.329896907216494</v>
      </c>
      <c r="BB57" s="117">
        <f>BB53*100/BC53</f>
        <v>4.1237113402061851</v>
      </c>
      <c r="BC57" s="52"/>
      <c r="BF57" s="179" t="s">
        <v>303</v>
      </c>
      <c r="BG57" s="153">
        <v>170</v>
      </c>
      <c r="BH57" s="171">
        <v>170</v>
      </c>
      <c r="BI57" s="169"/>
      <c r="BJ57" s="169"/>
    </row>
    <row r="58" spans="1:62" ht="30" x14ac:dyDescent="0.25">
      <c r="A58" s="18" t="s">
        <v>38</v>
      </c>
      <c r="B58" s="11"/>
      <c r="C58" s="11"/>
      <c r="D58" s="11"/>
      <c r="E58" s="99"/>
      <c r="F58" s="11"/>
      <c r="G58" s="97"/>
      <c r="H58" s="71" t="s">
        <v>269</v>
      </c>
      <c r="I58" s="48">
        <v>44</v>
      </c>
      <c r="J58" s="99"/>
      <c r="K58" s="99">
        <f t="shared" si="8"/>
        <v>6.557377049180328</v>
      </c>
      <c r="L58" s="70"/>
      <c r="N58" s="98"/>
      <c r="O58" s="159"/>
      <c r="P58" s="159"/>
      <c r="Q58" s="159"/>
      <c r="T58" s="98"/>
      <c r="U58" s="159"/>
      <c r="V58" s="159"/>
      <c r="W58" s="37"/>
      <c r="X58" s="37"/>
      <c r="Y58" s="37"/>
      <c r="Z58" s="37"/>
      <c r="AA58" s="37"/>
      <c r="AB58" s="37"/>
      <c r="AE58" s="32" t="s">
        <v>38</v>
      </c>
      <c r="AF58" s="22"/>
      <c r="AG58" s="22"/>
      <c r="AH58" s="22"/>
      <c r="AJ58" s="124"/>
      <c r="AK58" s="78" t="s">
        <v>301</v>
      </c>
      <c r="AL58" s="78">
        <v>26</v>
      </c>
      <c r="AM58" s="22">
        <v>0</v>
      </c>
      <c r="AN58" s="22">
        <f t="shared" si="11"/>
        <v>26</v>
      </c>
      <c r="AO58" s="22">
        <f t="shared" si="12"/>
        <v>8.934707903780069</v>
      </c>
      <c r="AP58" s="45"/>
      <c r="AQ58" s="45"/>
      <c r="AS58" s="79" t="s">
        <v>302</v>
      </c>
      <c r="AT58" s="117">
        <f>121*100/291</f>
        <v>41.580756013745706</v>
      </c>
      <c r="AU58" s="152"/>
      <c r="AV58" s="117"/>
      <c r="AW58" s="152"/>
      <c r="BF58" s="179" t="s">
        <v>302</v>
      </c>
      <c r="BG58" s="153">
        <v>121</v>
      </c>
      <c r="BH58" s="171">
        <v>121</v>
      </c>
      <c r="BI58" s="169"/>
      <c r="BJ58" s="169"/>
    </row>
    <row r="59" spans="1:62" x14ac:dyDescent="0.25">
      <c r="A59" s="18" t="s">
        <v>39</v>
      </c>
      <c r="B59" s="22"/>
      <c r="C59" s="22"/>
      <c r="D59" s="11"/>
      <c r="E59" s="99"/>
      <c r="F59" s="22"/>
      <c r="G59" s="98"/>
      <c r="H59" s="72"/>
      <c r="I59" s="72"/>
      <c r="J59" s="72"/>
      <c r="K59" s="72"/>
      <c r="N59" s="98"/>
      <c r="O59" s="159"/>
      <c r="P59" s="159"/>
      <c r="Q59" s="45"/>
      <c r="T59" s="98"/>
      <c r="U59" s="159"/>
      <c r="V59" s="159"/>
      <c r="W59" s="37"/>
      <c r="X59" s="37"/>
      <c r="Y59" s="37"/>
      <c r="Z59" s="37"/>
      <c r="AA59" s="37"/>
      <c r="AB59" s="37"/>
      <c r="AE59" s="32" t="s">
        <v>39</v>
      </c>
      <c r="AF59" s="22"/>
      <c r="AG59" s="22"/>
      <c r="AH59" s="62"/>
      <c r="AJ59" s="124"/>
      <c r="AK59" s="45"/>
      <c r="AL59" s="45"/>
      <c r="AM59" s="45"/>
      <c r="AN59" s="45"/>
      <c r="AO59" s="22"/>
      <c r="AP59" s="45"/>
      <c r="AQ59" s="45"/>
      <c r="BI59" s="169"/>
      <c r="BJ59" s="169"/>
    </row>
    <row r="60" spans="1:62" ht="15.75" customHeight="1" x14ac:dyDescent="0.25">
      <c r="A60" s="18" t="s">
        <v>40</v>
      </c>
      <c r="B60" s="22"/>
      <c r="C60" s="22"/>
      <c r="D60" s="11"/>
      <c r="E60" s="99"/>
      <c r="F60" s="22"/>
      <c r="G60" s="45"/>
      <c r="H60" s="45"/>
      <c r="I60" s="45"/>
      <c r="J60" s="72"/>
      <c r="K60" s="72"/>
      <c r="N60" s="98"/>
      <c r="O60" s="159"/>
      <c r="P60" s="159"/>
      <c r="Q60" s="45"/>
      <c r="T60" s="98"/>
      <c r="U60" s="159"/>
      <c r="V60" s="159"/>
      <c r="W60" s="66"/>
      <c r="X60" s="90"/>
      <c r="Y60" s="90"/>
      <c r="Z60" s="90"/>
      <c r="AA60" s="90"/>
      <c r="AB60" s="90"/>
      <c r="AE60" s="32" t="s">
        <v>40</v>
      </c>
      <c r="AF60" s="22"/>
      <c r="AG60" s="22"/>
      <c r="AH60" s="62"/>
      <c r="AJ60" s="125"/>
      <c r="AK60" s="45"/>
      <c r="AL60" s="45"/>
      <c r="AM60" s="45"/>
      <c r="AN60" s="45"/>
      <c r="AO60" s="45"/>
      <c r="AP60" s="45"/>
      <c r="AQ60" s="45"/>
      <c r="BI60" s="169"/>
      <c r="BJ60" s="169"/>
    </row>
    <row r="61" spans="1:62" ht="15.75" customHeight="1" x14ac:dyDescent="0.25">
      <c r="A61" s="18" t="s">
        <v>41</v>
      </c>
      <c r="B61" s="22"/>
      <c r="C61" s="22"/>
      <c r="D61" s="11"/>
      <c r="E61" s="99"/>
      <c r="F61" s="22"/>
      <c r="G61" s="45"/>
      <c r="H61" s="45"/>
      <c r="I61" s="45"/>
      <c r="J61" s="72"/>
      <c r="K61" s="72"/>
      <c r="N61" s="98"/>
      <c r="O61" s="159"/>
      <c r="P61" s="159"/>
      <c r="Q61" s="45"/>
      <c r="T61" s="98"/>
      <c r="U61" s="159"/>
      <c r="V61" s="159"/>
      <c r="W61" s="90"/>
      <c r="X61" s="90"/>
      <c r="Y61" s="90"/>
      <c r="Z61" s="90"/>
      <c r="AA61" s="90"/>
      <c r="AB61" s="90"/>
      <c r="AE61" s="32" t="s">
        <v>41</v>
      </c>
      <c r="AF61" s="22"/>
      <c r="AG61" s="22"/>
      <c r="AH61" s="62"/>
      <c r="AJ61" s="125"/>
      <c r="AK61" s="45"/>
      <c r="AL61" s="45"/>
      <c r="AM61" s="126"/>
      <c r="AN61" s="126"/>
      <c r="AO61" s="126"/>
      <c r="AP61" s="126"/>
      <c r="AQ61" s="126"/>
      <c r="BI61" s="169"/>
      <c r="BJ61" s="169"/>
    </row>
    <row r="62" spans="1:62" ht="30" x14ac:dyDescent="0.25">
      <c r="A62" s="14" t="s">
        <v>203</v>
      </c>
      <c r="B62" s="22"/>
      <c r="C62" s="22"/>
      <c r="D62" s="11"/>
      <c r="E62" s="99"/>
      <c r="F62" s="22"/>
      <c r="N62" s="98"/>
      <c r="O62" s="165"/>
      <c r="P62" s="165"/>
      <c r="Q62" s="86"/>
      <c r="T62" s="98"/>
      <c r="U62" s="86"/>
      <c r="V62" s="86"/>
      <c r="W62" s="39"/>
      <c r="X62" s="39"/>
      <c r="Y62" s="39"/>
      <c r="Z62" s="39"/>
      <c r="AA62" s="39"/>
      <c r="AB62" s="39"/>
      <c r="AE62" s="76" t="s">
        <v>42</v>
      </c>
      <c r="AF62" s="48"/>
      <c r="AG62" s="48"/>
      <c r="AH62" s="55"/>
      <c r="BI62" s="165"/>
      <c r="BJ62" s="169"/>
    </row>
    <row r="63" spans="1:62" ht="30" x14ac:dyDescent="0.25">
      <c r="A63" s="14" t="s">
        <v>204</v>
      </c>
      <c r="B63" s="22"/>
      <c r="C63" s="22"/>
      <c r="D63" s="11"/>
      <c r="E63" s="99"/>
      <c r="F63" s="11"/>
      <c r="AE63" s="76" t="s">
        <v>43</v>
      </c>
      <c r="AF63" s="48"/>
      <c r="AG63" s="48"/>
      <c r="AH63" s="55"/>
      <c r="BI63" s="165"/>
      <c r="BJ63" s="169"/>
    </row>
    <row r="64" spans="1:62" ht="15.75" thickBot="1" x14ac:dyDescent="0.3">
      <c r="A64" s="14" t="s">
        <v>44</v>
      </c>
      <c r="B64" s="22"/>
      <c r="C64" s="22"/>
      <c r="D64" s="11"/>
      <c r="E64" s="99"/>
      <c r="F64" s="11"/>
      <c r="AE64" s="76" t="s">
        <v>44</v>
      </c>
      <c r="AF64" s="48"/>
      <c r="AG64" s="48"/>
      <c r="AH64" s="55"/>
    </row>
    <row r="65" spans="1:51" ht="15.75" thickBot="1" x14ac:dyDescent="0.3">
      <c r="A65" s="18" t="s">
        <v>76</v>
      </c>
      <c r="B65" s="33"/>
      <c r="C65" s="33"/>
      <c r="D65" s="11"/>
      <c r="E65" s="11"/>
      <c r="F65" s="11"/>
      <c r="AE65" s="32" t="s">
        <v>76</v>
      </c>
      <c r="AF65" s="63">
        <f>SUM(AF62:AF64)</f>
        <v>0</v>
      </c>
      <c r="AG65" s="63">
        <f>SUM(AG62:AG64)</f>
        <v>0</v>
      </c>
      <c r="AH65" s="56">
        <f>SUM(AH62:AH64)</f>
        <v>0</v>
      </c>
    </row>
    <row r="69" spans="1:51" ht="15.75" thickBot="1" x14ac:dyDescent="0.3"/>
    <row r="70" spans="1:51" ht="43.5" customHeight="1" thickBot="1" x14ac:dyDescent="0.3">
      <c r="B70" s="257" t="s">
        <v>69</v>
      </c>
      <c r="C70" s="258"/>
      <c r="D70" s="258"/>
      <c r="E70" s="258"/>
      <c r="F70" s="258"/>
      <c r="H70" s="219" t="s">
        <v>67</v>
      </c>
      <c r="I70" s="219"/>
      <c r="J70" s="219"/>
      <c r="K70" s="219"/>
      <c r="L70" s="219"/>
      <c r="M70" s="219"/>
      <c r="N70" s="219"/>
      <c r="O70" s="219"/>
      <c r="P70" s="219"/>
      <c r="T70" s="219" t="s">
        <v>65</v>
      </c>
      <c r="U70" s="219"/>
      <c r="V70" s="219"/>
      <c r="W70" s="219"/>
      <c r="X70" s="96"/>
      <c r="Y70" s="96"/>
      <c r="Z70" s="96"/>
      <c r="AA70" s="96"/>
      <c r="AB70" s="96"/>
      <c r="AF70" s="259" t="s">
        <v>68</v>
      </c>
      <c r="AG70" s="260"/>
      <c r="AH70" s="260"/>
      <c r="AI70" s="260"/>
      <c r="AJ70" s="260"/>
      <c r="AK70" s="260"/>
      <c r="AL70" s="260"/>
      <c r="AR70" s="248" t="s">
        <v>70</v>
      </c>
      <c r="AS70" s="236"/>
      <c r="AT70" s="236"/>
      <c r="AU70" s="236"/>
      <c r="AV70" s="236"/>
      <c r="AW70" s="236"/>
      <c r="AX70" s="236"/>
      <c r="AY70" s="236"/>
    </row>
    <row r="71" spans="1:51" ht="51" customHeight="1" x14ac:dyDescent="0.25">
      <c r="B71" s="1" t="s">
        <v>1</v>
      </c>
      <c r="C71" s="2" t="s">
        <v>208</v>
      </c>
      <c r="D71" s="2" t="s">
        <v>209</v>
      </c>
      <c r="E71" s="2" t="s">
        <v>210</v>
      </c>
      <c r="F71" s="2" t="s">
        <v>211</v>
      </c>
      <c r="H71" s="8" t="s">
        <v>1</v>
      </c>
      <c r="I71" s="9" t="s">
        <v>226</v>
      </c>
      <c r="J71" s="9" t="s">
        <v>212</v>
      </c>
      <c r="K71" s="9" t="s">
        <v>213</v>
      </c>
      <c r="L71" s="9" t="s">
        <v>214</v>
      </c>
      <c r="M71" s="9" t="s">
        <v>215</v>
      </c>
      <c r="N71" s="9" t="s">
        <v>216</v>
      </c>
      <c r="O71" s="9" t="s">
        <v>217</v>
      </c>
      <c r="P71" s="9" t="s">
        <v>218</v>
      </c>
      <c r="T71" s="16"/>
      <c r="U71" s="25" t="s">
        <v>251</v>
      </c>
      <c r="V71" s="25" t="s">
        <v>252</v>
      </c>
      <c r="W71" s="25" t="s">
        <v>253</v>
      </c>
      <c r="X71" s="38"/>
      <c r="Y71" s="38"/>
      <c r="Z71" s="38"/>
      <c r="AA71" s="38"/>
      <c r="AB71" s="38"/>
      <c r="AF71" s="1" t="s">
        <v>1</v>
      </c>
      <c r="AG71" s="2" t="s">
        <v>307</v>
      </c>
      <c r="AH71" s="2" t="s">
        <v>308</v>
      </c>
      <c r="AI71" s="2" t="s">
        <v>309</v>
      </c>
      <c r="AJ71" s="2" t="s">
        <v>310</v>
      </c>
      <c r="AK71" s="2" t="s">
        <v>311</v>
      </c>
      <c r="AL71" s="2" t="s">
        <v>66</v>
      </c>
      <c r="AR71" s="1" t="s">
        <v>1</v>
      </c>
      <c r="AS71" s="2" t="s">
        <v>403</v>
      </c>
      <c r="AT71" s="2" t="s">
        <v>404</v>
      </c>
      <c r="AU71" s="2" t="s">
        <v>405</v>
      </c>
      <c r="AV71" s="2" t="s">
        <v>406</v>
      </c>
      <c r="AW71" s="2" t="s">
        <v>407</v>
      </c>
      <c r="AX71" s="2" t="s">
        <v>58</v>
      </c>
      <c r="AY71" s="2" t="s">
        <v>124</v>
      </c>
    </row>
    <row r="72" spans="1:51" ht="19.5" customHeight="1" x14ac:dyDescent="0.25">
      <c r="B72" s="10" t="s">
        <v>202</v>
      </c>
      <c r="C72" s="51">
        <v>46</v>
      </c>
      <c r="D72" s="51">
        <v>125</v>
      </c>
      <c r="E72" s="51">
        <v>12</v>
      </c>
      <c r="F72" s="51">
        <v>4</v>
      </c>
      <c r="H72" s="10" t="s">
        <v>202</v>
      </c>
      <c r="I72" s="51">
        <v>1</v>
      </c>
      <c r="J72" s="51">
        <v>5</v>
      </c>
      <c r="K72" s="51">
        <v>11</v>
      </c>
      <c r="L72" s="51">
        <v>4</v>
      </c>
      <c r="M72" s="51">
        <v>2</v>
      </c>
      <c r="N72" s="51">
        <v>1</v>
      </c>
      <c r="O72" s="51">
        <v>4</v>
      </c>
      <c r="P72" s="51">
        <v>1</v>
      </c>
      <c r="Q72" s="191">
        <v>29</v>
      </c>
      <c r="T72" s="10" t="s">
        <v>195</v>
      </c>
      <c r="U72" s="50">
        <v>316</v>
      </c>
      <c r="V72" s="50">
        <v>314</v>
      </c>
      <c r="W72" s="50">
        <v>41</v>
      </c>
      <c r="X72" s="37"/>
      <c r="Y72" s="37"/>
      <c r="Z72" s="37"/>
      <c r="AA72" s="37"/>
      <c r="AB72" s="37"/>
      <c r="AF72" s="4" t="s">
        <v>195</v>
      </c>
      <c r="AG72" s="51">
        <v>265</v>
      </c>
      <c r="AH72" s="51">
        <v>71</v>
      </c>
      <c r="AI72" s="51">
        <v>10</v>
      </c>
      <c r="AJ72" s="51">
        <v>91</v>
      </c>
      <c r="AK72" s="51">
        <v>19</v>
      </c>
      <c r="AL72" s="51">
        <v>0</v>
      </c>
      <c r="AR72" s="4" t="s">
        <v>195</v>
      </c>
      <c r="AS72" s="51">
        <v>259</v>
      </c>
      <c r="AT72" s="51">
        <v>5</v>
      </c>
      <c r="AU72" s="51">
        <v>21</v>
      </c>
      <c r="AV72" s="51">
        <v>1</v>
      </c>
      <c r="AW72" s="51">
        <v>5</v>
      </c>
      <c r="AX72" s="51">
        <v>0</v>
      </c>
      <c r="AY72" s="51">
        <v>0</v>
      </c>
    </row>
    <row r="73" spans="1:51" ht="19.5" customHeight="1" x14ac:dyDescent="0.25">
      <c r="B73" s="10" t="s">
        <v>196</v>
      </c>
      <c r="C73" s="57"/>
      <c r="D73" s="57"/>
      <c r="E73" s="57"/>
      <c r="F73" s="57"/>
      <c r="H73" s="10" t="s">
        <v>196</v>
      </c>
      <c r="I73" s="5"/>
      <c r="J73" s="5"/>
      <c r="K73" s="5"/>
      <c r="L73" s="5"/>
      <c r="M73" s="5"/>
      <c r="N73" s="5"/>
      <c r="O73" s="5"/>
      <c r="P73" s="5"/>
      <c r="T73" s="10" t="s">
        <v>196</v>
      </c>
      <c r="U73" s="177"/>
      <c r="V73" s="177"/>
      <c r="W73" s="177"/>
      <c r="X73" s="37"/>
      <c r="Y73" s="37"/>
      <c r="Z73" s="37"/>
      <c r="AA73" s="37"/>
      <c r="AB73" s="37"/>
      <c r="AF73" s="4" t="s">
        <v>196</v>
      </c>
      <c r="AG73" s="57"/>
      <c r="AH73" s="57"/>
      <c r="AI73" s="57"/>
      <c r="AJ73" s="57"/>
      <c r="AK73" s="57"/>
      <c r="AL73" s="57"/>
      <c r="AR73" s="4" t="s">
        <v>196</v>
      </c>
      <c r="AS73" s="5"/>
      <c r="AT73" s="5"/>
      <c r="AU73" s="5"/>
      <c r="AV73" s="5"/>
      <c r="AW73" s="5"/>
      <c r="AX73" s="5"/>
      <c r="AY73" s="5"/>
    </row>
    <row r="74" spans="1:51" ht="19.5" customHeight="1" x14ac:dyDescent="0.25">
      <c r="B74" s="10" t="s">
        <v>197</v>
      </c>
      <c r="C74" s="57"/>
      <c r="D74" s="57"/>
      <c r="E74" s="57"/>
      <c r="F74" s="57"/>
      <c r="H74" s="10" t="s">
        <v>197</v>
      </c>
      <c r="I74" s="5"/>
      <c r="J74" s="5"/>
      <c r="K74" s="5"/>
      <c r="L74" s="5"/>
      <c r="M74" s="5"/>
      <c r="N74" s="5"/>
      <c r="O74" s="5"/>
      <c r="P74" s="5"/>
      <c r="T74" s="10" t="s">
        <v>197</v>
      </c>
      <c r="U74" s="176"/>
      <c r="V74" s="176"/>
      <c r="W74" s="176"/>
      <c r="X74" s="90"/>
      <c r="Y74" s="90"/>
      <c r="Z74" s="90"/>
      <c r="AA74" s="90"/>
      <c r="AB74" s="90"/>
      <c r="AF74" s="4" t="s">
        <v>197</v>
      </c>
      <c r="AG74" s="57"/>
      <c r="AH74" s="57"/>
      <c r="AI74" s="57"/>
      <c r="AJ74" s="57"/>
      <c r="AK74" s="57"/>
      <c r="AL74" s="57"/>
      <c r="AR74" s="4" t="s">
        <v>197</v>
      </c>
      <c r="AS74" s="57"/>
      <c r="AT74" s="57"/>
      <c r="AU74" s="57"/>
      <c r="AV74" s="57"/>
      <c r="AW74" s="57"/>
      <c r="AX74" s="57"/>
      <c r="AY74" s="57"/>
    </row>
    <row r="75" spans="1:51" ht="19.5" customHeight="1" x14ac:dyDescent="0.25">
      <c r="B75" s="10" t="s">
        <v>198</v>
      </c>
      <c r="C75" s="57"/>
      <c r="D75" s="57"/>
      <c r="E75" s="57"/>
      <c r="F75" s="57"/>
      <c r="H75" s="10" t="s">
        <v>198</v>
      </c>
      <c r="I75" s="5"/>
      <c r="J75" s="5"/>
      <c r="K75" s="5"/>
      <c r="L75" s="5"/>
      <c r="M75" s="5"/>
      <c r="N75" s="5"/>
      <c r="O75" s="5"/>
      <c r="P75" s="5"/>
      <c r="T75" s="10" t="s">
        <v>198</v>
      </c>
      <c r="U75" s="176"/>
      <c r="V75" s="176"/>
      <c r="W75" s="176"/>
      <c r="X75" s="90"/>
      <c r="Y75" s="90"/>
      <c r="Z75" s="90"/>
      <c r="AA75" s="90"/>
      <c r="AB75" s="90"/>
      <c r="AF75" s="4" t="s">
        <v>198</v>
      </c>
      <c r="AG75" s="57"/>
      <c r="AH75" s="57"/>
      <c r="AI75" s="57"/>
      <c r="AJ75" s="57"/>
      <c r="AK75" s="57"/>
      <c r="AL75" s="57"/>
      <c r="AR75" s="4" t="s">
        <v>198</v>
      </c>
      <c r="AS75" s="57"/>
      <c r="AT75" s="57"/>
      <c r="AU75" s="57"/>
      <c r="AV75" s="57"/>
      <c r="AW75" s="57"/>
      <c r="AX75" s="57"/>
      <c r="AY75" s="57"/>
    </row>
    <row r="76" spans="1:51" ht="19.5" customHeight="1" x14ac:dyDescent="0.25">
      <c r="B76" s="10" t="s">
        <v>201</v>
      </c>
      <c r="C76" s="99">
        <f>C72*100/671</f>
        <v>6.855439642324888</v>
      </c>
      <c r="D76" s="99">
        <f t="shared" ref="D76:F76" si="13">D72*100/671</f>
        <v>18.628912071535023</v>
      </c>
      <c r="E76" s="99">
        <f t="shared" si="13"/>
        <v>1.7883755588673622</v>
      </c>
      <c r="F76" s="99">
        <f t="shared" si="13"/>
        <v>0.5961251862891207</v>
      </c>
      <c r="H76" s="10" t="s">
        <v>201</v>
      </c>
      <c r="I76" s="5">
        <f>I72*100/671</f>
        <v>0.14903129657228018</v>
      </c>
      <c r="J76" s="5">
        <f t="shared" ref="J76:P76" si="14">J72*100/671</f>
        <v>0.7451564828614009</v>
      </c>
      <c r="K76" s="5">
        <f t="shared" si="14"/>
        <v>1.639344262295082</v>
      </c>
      <c r="L76" s="5">
        <f t="shared" si="14"/>
        <v>0.5961251862891207</v>
      </c>
      <c r="M76" s="5">
        <f t="shared" si="14"/>
        <v>0.29806259314456035</v>
      </c>
      <c r="N76" s="5">
        <f t="shared" si="14"/>
        <v>0.14903129657228018</v>
      </c>
      <c r="O76" s="5">
        <f t="shared" si="14"/>
        <v>0.5961251862891207</v>
      </c>
      <c r="P76" s="5">
        <f t="shared" si="14"/>
        <v>0.14903129657228018</v>
      </c>
      <c r="Q76" s="187">
        <f>SUM(I76:P76)</f>
        <v>4.3219076005961252</v>
      </c>
      <c r="T76" s="10" t="s">
        <v>201</v>
      </c>
      <c r="U76" s="99">
        <f>U72*100/671</f>
        <v>47.093889716840536</v>
      </c>
      <c r="V76" s="99">
        <f t="shared" ref="V76:W76" si="15">V72*100/671</f>
        <v>46.795827123695979</v>
      </c>
      <c r="W76" s="99">
        <f t="shared" si="15"/>
        <v>6.1102831594634877</v>
      </c>
      <c r="X76" s="70"/>
      <c r="Y76" s="70"/>
      <c r="Z76" s="70"/>
      <c r="AA76" s="70"/>
      <c r="AB76" s="70"/>
      <c r="AF76" s="10" t="s">
        <v>158</v>
      </c>
      <c r="AG76" s="118">
        <f>AG72*100/291</f>
        <v>91.065292096219935</v>
      </c>
      <c r="AH76" s="118">
        <f t="shared" ref="AH76:AL76" si="16">AH72*100/291</f>
        <v>24.398625429553263</v>
      </c>
      <c r="AI76" s="118">
        <f t="shared" si="16"/>
        <v>3.4364261168384878</v>
      </c>
      <c r="AJ76" s="118">
        <f t="shared" si="16"/>
        <v>31.27147766323024</v>
      </c>
      <c r="AK76" s="118">
        <f t="shared" si="16"/>
        <v>6.529209621993127</v>
      </c>
      <c r="AL76" s="57">
        <f t="shared" si="16"/>
        <v>0</v>
      </c>
      <c r="AR76" s="10" t="s">
        <v>158</v>
      </c>
      <c r="AS76" s="118">
        <f>AS72*100/291</f>
        <v>89.003436426116835</v>
      </c>
      <c r="AT76" s="118">
        <f t="shared" ref="AT76:AY76" si="17">AT72*100/291</f>
        <v>1.7182130584192439</v>
      </c>
      <c r="AU76" s="118">
        <f t="shared" si="17"/>
        <v>7.2164948453608249</v>
      </c>
      <c r="AV76" s="118">
        <f t="shared" si="17"/>
        <v>0.3436426116838488</v>
      </c>
      <c r="AW76" s="118">
        <f t="shared" si="17"/>
        <v>1.7182130584192439</v>
      </c>
      <c r="AX76" s="118">
        <f t="shared" si="17"/>
        <v>0</v>
      </c>
      <c r="AY76" s="118">
        <f t="shared" si="17"/>
        <v>0</v>
      </c>
    </row>
    <row r="77" spans="1:51" ht="19.5" customHeight="1" x14ac:dyDescent="0.25">
      <c r="B77" s="85"/>
      <c r="C77" s="84"/>
      <c r="D77" s="84"/>
      <c r="E77" s="84"/>
      <c r="F77" s="84"/>
      <c r="H77" s="85"/>
      <c r="I77" s="84"/>
      <c r="J77" s="84"/>
      <c r="K77" s="84"/>
      <c r="L77" s="84"/>
      <c r="M77" s="84"/>
      <c r="N77" s="84"/>
      <c r="O77" s="84"/>
      <c r="P77" s="84"/>
      <c r="Q77" s="84"/>
      <c r="T77" s="85"/>
      <c r="U77" s="178"/>
      <c r="V77" s="178"/>
      <c r="W77" s="178"/>
      <c r="X77" s="37"/>
      <c r="Y77" s="37"/>
      <c r="Z77" s="37"/>
      <c r="AA77" s="37"/>
      <c r="AB77" s="37"/>
    </row>
    <row r="78" spans="1:51" ht="19.5" customHeight="1" x14ac:dyDescent="0.25">
      <c r="B78" s="85"/>
      <c r="C78" s="84"/>
      <c r="D78" s="84"/>
      <c r="E78" s="84"/>
      <c r="F78" s="84"/>
      <c r="H78" s="85"/>
      <c r="I78" s="84"/>
      <c r="J78" s="84"/>
      <c r="K78" s="84"/>
      <c r="L78" s="84"/>
      <c r="M78" s="84"/>
      <c r="N78" s="84"/>
      <c r="O78" s="84"/>
      <c r="P78" s="84"/>
      <c r="Q78" s="45"/>
      <c r="T78" s="85"/>
      <c r="U78" s="178"/>
      <c r="V78" s="178"/>
      <c r="W78" s="178"/>
      <c r="X78" s="37"/>
      <c r="Y78" s="37"/>
      <c r="Z78" s="37"/>
      <c r="AA78" s="37"/>
      <c r="AB78" s="37"/>
    </row>
    <row r="79" spans="1:51" ht="19.5" customHeight="1" x14ac:dyDescent="0.25">
      <c r="B79" s="85"/>
      <c r="C79" s="84"/>
      <c r="D79" s="84"/>
      <c r="E79" s="84"/>
      <c r="F79" s="84"/>
      <c r="H79" s="85"/>
      <c r="I79" s="84"/>
      <c r="J79" s="84"/>
      <c r="K79" s="84"/>
      <c r="L79" s="84"/>
      <c r="M79" s="84"/>
      <c r="N79" s="84"/>
      <c r="O79" s="84"/>
      <c r="P79" s="84"/>
      <c r="Q79" s="45"/>
      <c r="T79" s="85"/>
      <c r="U79" s="178"/>
      <c r="V79" s="178"/>
      <c r="W79" s="178"/>
      <c r="X79" s="90"/>
      <c r="Y79" s="90"/>
      <c r="Z79" s="90"/>
      <c r="AA79" s="90"/>
      <c r="AB79" s="90"/>
      <c r="AM79" s="39"/>
    </row>
    <row r="80" spans="1:51" x14ac:dyDescent="0.25">
      <c r="B80" s="85"/>
      <c r="C80" s="84"/>
      <c r="D80" s="84"/>
      <c r="E80" s="84"/>
      <c r="F80" s="84"/>
      <c r="H80" s="85"/>
      <c r="I80" s="84"/>
      <c r="J80" s="84"/>
      <c r="K80" s="84"/>
      <c r="L80" s="84"/>
      <c r="M80" s="84"/>
      <c r="N80" s="84"/>
      <c r="O80" s="84"/>
      <c r="P80" s="84"/>
      <c r="Q80" s="45"/>
      <c r="T80" s="85"/>
      <c r="U80" s="178"/>
      <c r="V80" s="178"/>
      <c r="W80" s="178"/>
      <c r="X80" s="90"/>
      <c r="Y80" s="90"/>
      <c r="Z80" s="90"/>
      <c r="AA80" s="90"/>
      <c r="AB80" s="90"/>
    </row>
    <row r="81" spans="2:60" x14ac:dyDescent="0.25">
      <c r="B81" s="85"/>
      <c r="C81" s="86"/>
      <c r="D81" s="86"/>
      <c r="E81" s="86"/>
      <c r="F81" s="86"/>
      <c r="H81" s="85"/>
      <c r="I81" s="84"/>
      <c r="J81" s="84"/>
      <c r="K81" s="84"/>
      <c r="L81" s="84"/>
      <c r="M81" s="84"/>
      <c r="N81" s="84"/>
      <c r="O81" s="84"/>
      <c r="P81" s="84"/>
      <c r="Q81" s="84"/>
      <c r="T81" s="85"/>
      <c r="U81" s="86"/>
      <c r="V81" s="86"/>
      <c r="W81" s="86"/>
      <c r="X81" s="90"/>
      <c r="Y81" s="90"/>
      <c r="Z81" s="90"/>
      <c r="AA81" s="90"/>
      <c r="AB81" s="90"/>
    </row>
    <row r="84" spans="2:60" ht="15.75" thickBot="1" x14ac:dyDescent="0.3"/>
    <row r="85" spans="2:60" ht="35.25" customHeight="1" thickBot="1" x14ac:dyDescent="0.3">
      <c r="B85" s="255" t="s">
        <v>68</v>
      </c>
      <c r="C85" s="255"/>
      <c r="D85" s="255"/>
      <c r="E85" s="255"/>
      <c r="F85" s="255"/>
      <c r="G85" s="255"/>
      <c r="H85" s="255"/>
      <c r="K85" s="219" t="s">
        <v>73</v>
      </c>
      <c r="L85" s="219"/>
      <c r="M85" s="219"/>
      <c r="N85" s="219"/>
      <c r="O85" s="219"/>
      <c r="P85" s="219"/>
      <c r="Q85" s="219"/>
      <c r="AF85" s="257" t="s">
        <v>125</v>
      </c>
      <c r="AG85" s="258"/>
      <c r="AH85" s="258"/>
      <c r="AI85" s="258"/>
      <c r="AJ85" s="258"/>
      <c r="AR85" s="266" t="s">
        <v>80</v>
      </c>
      <c r="AS85" s="267"/>
      <c r="AT85" s="267"/>
      <c r="AU85" s="267"/>
      <c r="AV85" s="267"/>
      <c r="AW85" s="267"/>
      <c r="AX85" s="267"/>
      <c r="AY85" s="267"/>
      <c r="AZ85" s="267"/>
      <c r="BA85" s="267"/>
      <c r="BB85" s="267"/>
      <c r="BC85" s="267"/>
      <c r="BD85" s="267"/>
      <c r="BE85" s="267"/>
      <c r="BF85" s="267"/>
      <c r="BG85" s="267"/>
      <c r="BH85" s="267"/>
    </row>
    <row r="86" spans="2:60" ht="72.75" customHeight="1" thickBot="1" x14ac:dyDescent="0.3">
      <c r="B86" s="8" t="s">
        <v>1</v>
      </c>
      <c r="C86" s="9" t="s">
        <v>220</v>
      </c>
      <c r="D86" s="9" t="s">
        <v>221</v>
      </c>
      <c r="E86" s="9" t="s">
        <v>222</v>
      </c>
      <c r="F86" s="9" t="s">
        <v>223</v>
      </c>
      <c r="G86" s="9" t="s">
        <v>224</v>
      </c>
      <c r="H86" s="9" t="s">
        <v>225</v>
      </c>
      <c r="K86" s="8" t="s">
        <v>1</v>
      </c>
      <c r="L86" s="9" t="s">
        <v>229</v>
      </c>
      <c r="M86" s="9" t="s">
        <v>230</v>
      </c>
      <c r="N86" s="9" t="s">
        <v>206</v>
      </c>
      <c r="O86" s="9" t="s">
        <v>231</v>
      </c>
      <c r="P86" s="9" t="s">
        <v>71</v>
      </c>
      <c r="Q86" s="9" t="s">
        <v>207</v>
      </c>
      <c r="AF86" s="1" t="s">
        <v>1</v>
      </c>
      <c r="AG86" s="2" t="s">
        <v>312</v>
      </c>
      <c r="AH86" s="2" t="s">
        <v>313</v>
      </c>
      <c r="AI86" s="2" t="s">
        <v>314</v>
      </c>
      <c r="AJ86" s="2" t="s">
        <v>315</v>
      </c>
      <c r="AR86" s="1" t="s">
        <v>1</v>
      </c>
      <c r="AS86" s="2" t="s">
        <v>408</v>
      </c>
      <c r="AT86" s="2" t="s">
        <v>409</v>
      </c>
      <c r="AU86" s="2" t="s">
        <v>410</v>
      </c>
      <c r="AV86" s="2" t="s">
        <v>411</v>
      </c>
      <c r="AW86" s="2" t="s">
        <v>412</v>
      </c>
      <c r="AX86" s="2" t="s">
        <v>413</v>
      </c>
      <c r="AY86" s="2" t="s">
        <v>414</v>
      </c>
      <c r="AZ86" s="2" t="s">
        <v>415</v>
      </c>
      <c r="BA86" s="2" t="s">
        <v>166</v>
      </c>
      <c r="BB86" s="2" t="s">
        <v>167</v>
      </c>
      <c r="BC86" s="2" t="s">
        <v>168</v>
      </c>
      <c r="BD86" s="2" t="s">
        <v>169</v>
      </c>
      <c r="BE86" s="2" t="s">
        <v>465</v>
      </c>
      <c r="BF86" s="2" t="s">
        <v>170</v>
      </c>
      <c r="BG86" s="2" t="s">
        <v>171</v>
      </c>
      <c r="BH86" s="2"/>
    </row>
    <row r="87" spans="2:60" ht="28.5" customHeight="1" x14ac:dyDescent="0.25">
      <c r="B87" s="10" t="s">
        <v>202</v>
      </c>
      <c r="C87" s="51">
        <v>187</v>
      </c>
      <c r="D87" s="51">
        <v>100</v>
      </c>
      <c r="E87" s="51">
        <v>22</v>
      </c>
      <c r="F87" s="51">
        <v>45</v>
      </c>
      <c r="G87" s="51">
        <v>16</v>
      </c>
      <c r="H87" s="51">
        <v>301</v>
      </c>
      <c r="K87" s="10" t="s">
        <v>202</v>
      </c>
      <c r="L87" s="51">
        <v>4</v>
      </c>
      <c r="M87" s="51">
        <v>8</v>
      </c>
      <c r="N87" s="51">
        <v>0</v>
      </c>
      <c r="O87" s="51">
        <v>2</v>
      </c>
      <c r="P87" s="51">
        <v>0</v>
      </c>
      <c r="Q87" s="51">
        <v>0</v>
      </c>
      <c r="R87" s="103">
        <f>SUM(L87:Q87)</f>
        <v>14</v>
      </c>
      <c r="AF87" s="4" t="s">
        <v>195</v>
      </c>
      <c r="AG87" s="129">
        <v>99</v>
      </c>
      <c r="AH87" s="129">
        <v>150</v>
      </c>
      <c r="AI87" s="129">
        <v>39</v>
      </c>
      <c r="AJ87" s="129">
        <v>3</v>
      </c>
      <c r="AR87" s="4" t="s">
        <v>195</v>
      </c>
      <c r="AS87" s="51">
        <v>78</v>
      </c>
      <c r="AT87" s="51">
        <v>108</v>
      </c>
      <c r="AU87" s="51">
        <v>104</v>
      </c>
      <c r="AV87" s="51">
        <v>62</v>
      </c>
      <c r="AW87" s="51">
        <v>0</v>
      </c>
      <c r="AX87" s="51">
        <v>11</v>
      </c>
      <c r="AY87" s="51">
        <v>13</v>
      </c>
      <c r="AZ87" s="51">
        <v>8</v>
      </c>
      <c r="BA87" s="51">
        <v>0</v>
      </c>
      <c r="BB87" s="51">
        <v>0</v>
      </c>
      <c r="BC87" s="51">
        <v>0</v>
      </c>
      <c r="BD87" s="51">
        <v>0</v>
      </c>
      <c r="BE87" s="51">
        <v>81</v>
      </c>
      <c r="BF87" s="51">
        <v>0</v>
      </c>
      <c r="BG87" s="51">
        <v>0</v>
      </c>
      <c r="BH87" s="51"/>
    </row>
    <row r="88" spans="2:60" x14ac:dyDescent="0.25">
      <c r="B88" s="10" t="s">
        <v>196</v>
      </c>
      <c r="C88" s="57"/>
      <c r="D88" s="57"/>
      <c r="E88" s="57"/>
      <c r="F88" s="57"/>
      <c r="G88" s="57"/>
      <c r="H88" s="57"/>
      <c r="K88" s="10" t="s">
        <v>196</v>
      </c>
      <c r="L88" s="5"/>
      <c r="M88" s="5"/>
      <c r="N88" s="5"/>
      <c r="O88" s="5"/>
      <c r="P88" s="5"/>
      <c r="Q88" s="5"/>
      <c r="R88" s="104"/>
      <c r="AF88" s="4" t="s">
        <v>196</v>
      </c>
      <c r="AG88" s="130"/>
      <c r="AH88" s="130"/>
      <c r="AI88" s="130"/>
      <c r="AJ88" s="130"/>
      <c r="AR88" s="4" t="s">
        <v>196</v>
      </c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</row>
    <row r="89" spans="2:60" x14ac:dyDescent="0.25">
      <c r="B89" s="10" t="s">
        <v>197</v>
      </c>
      <c r="C89" s="57"/>
      <c r="D89" s="57"/>
      <c r="E89" s="57"/>
      <c r="F89" s="57"/>
      <c r="G89" s="57"/>
      <c r="H89" s="57"/>
      <c r="K89" s="10" t="s">
        <v>197</v>
      </c>
      <c r="L89" s="5"/>
      <c r="M89" s="5"/>
      <c r="N89" s="5"/>
      <c r="O89" s="5"/>
      <c r="P89" s="5"/>
      <c r="Q89" s="5"/>
      <c r="R89" s="192"/>
      <c r="AF89" s="4" t="s">
        <v>197</v>
      </c>
      <c r="AG89" s="130"/>
      <c r="AH89" s="130"/>
      <c r="AI89" s="130"/>
      <c r="AJ89" s="130"/>
      <c r="AR89" s="4" t="s">
        <v>197</v>
      </c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</row>
    <row r="90" spans="2:60" x14ac:dyDescent="0.25">
      <c r="B90" s="10" t="s">
        <v>198</v>
      </c>
      <c r="C90" s="57"/>
      <c r="D90" s="57"/>
      <c r="E90" s="57"/>
      <c r="F90" s="57"/>
      <c r="G90" s="57"/>
      <c r="H90" s="57"/>
      <c r="I90" s="187" t="s">
        <v>160</v>
      </c>
      <c r="K90" s="10" t="s">
        <v>198</v>
      </c>
      <c r="L90" s="5"/>
      <c r="M90" s="5"/>
      <c r="N90" s="5"/>
      <c r="O90" s="5"/>
      <c r="P90" s="5"/>
      <c r="Q90" s="5"/>
      <c r="R90" s="105"/>
      <c r="AF90" s="4" t="s">
        <v>198</v>
      </c>
      <c r="AG90" s="130"/>
      <c r="AH90" s="130"/>
      <c r="AI90" s="130"/>
      <c r="AJ90" s="130"/>
      <c r="AR90" s="4" t="s">
        <v>198</v>
      </c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</row>
    <row r="91" spans="2:60" x14ac:dyDescent="0.25">
      <c r="B91" s="10" t="s">
        <v>201</v>
      </c>
      <c r="C91" s="99">
        <f>C87*100/671</f>
        <v>27.868852459016395</v>
      </c>
      <c r="D91" s="99">
        <f t="shared" ref="D91:H91" si="18">D87*100/671</f>
        <v>14.903129657228018</v>
      </c>
      <c r="E91" s="99">
        <f t="shared" si="18"/>
        <v>3.278688524590164</v>
      </c>
      <c r="F91" s="99">
        <f t="shared" si="18"/>
        <v>6.7064083457526085</v>
      </c>
      <c r="G91" s="99">
        <f t="shared" si="18"/>
        <v>2.3845007451564828</v>
      </c>
      <c r="H91" s="99">
        <f t="shared" si="18"/>
        <v>44.858420268256332</v>
      </c>
      <c r="K91" s="10" t="s">
        <v>201</v>
      </c>
      <c r="L91" s="5">
        <f>L87*100/671</f>
        <v>0.5961251862891207</v>
      </c>
      <c r="M91" s="5">
        <f t="shared" ref="M91:Q91" si="19">M87*100/671</f>
        <v>1.1922503725782414</v>
      </c>
      <c r="N91" s="5">
        <f t="shared" si="19"/>
        <v>0</v>
      </c>
      <c r="O91" s="5">
        <f t="shared" si="19"/>
        <v>0.29806259314456035</v>
      </c>
      <c r="P91" s="5">
        <f t="shared" si="19"/>
        <v>0</v>
      </c>
      <c r="Q91" s="5">
        <f t="shared" si="19"/>
        <v>0</v>
      </c>
      <c r="R91" s="105">
        <f>R87*100/671</f>
        <v>2.0864381520119224</v>
      </c>
      <c r="U91" t="s">
        <v>458</v>
      </c>
      <c r="AF91" s="10" t="s">
        <v>158</v>
      </c>
      <c r="AG91" s="121">
        <f>AG87*100/291</f>
        <v>34.020618556701031</v>
      </c>
      <c r="AH91" s="121">
        <f t="shared" ref="AH91:AJ91" si="20">AH87*100/291</f>
        <v>51.546391752577321</v>
      </c>
      <c r="AI91" s="121">
        <f t="shared" si="20"/>
        <v>13.402061855670103</v>
      </c>
      <c r="AJ91" s="121">
        <f t="shared" si="20"/>
        <v>1.0309278350515463</v>
      </c>
      <c r="AR91" s="10" t="s">
        <v>158</v>
      </c>
      <c r="AS91" s="5">
        <f>AS87*100/465</f>
        <v>16.774193548387096</v>
      </c>
      <c r="AT91" s="5">
        <f t="shared" ref="AT91:BG91" si="21">AT87*100/465</f>
        <v>23.225806451612904</v>
      </c>
      <c r="AU91" s="5">
        <f t="shared" si="21"/>
        <v>22.365591397849464</v>
      </c>
      <c r="AV91" s="5">
        <f t="shared" si="21"/>
        <v>13.333333333333334</v>
      </c>
      <c r="AW91" s="5">
        <f t="shared" si="21"/>
        <v>0</v>
      </c>
      <c r="AX91" s="5">
        <f t="shared" si="21"/>
        <v>2.3655913978494625</v>
      </c>
      <c r="AY91" s="5">
        <f t="shared" si="21"/>
        <v>2.795698924731183</v>
      </c>
      <c r="AZ91" s="5">
        <f t="shared" si="21"/>
        <v>1.7204301075268817</v>
      </c>
      <c r="BA91" s="5">
        <f t="shared" si="21"/>
        <v>0</v>
      </c>
      <c r="BB91" s="5">
        <f t="shared" si="21"/>
        <v>0</v>
      </c>
      <c r="BC91" s="5">
        <f t="shared" si="21"/>
        <v>0</v>
      </c>
      <c r="BD91" s="5">
        <f t="shared" si="21"/>
        <v>0</v>
      </c>
      <c r="BE91" s="5">
        <f t="shared" si="21"/>
        <v>17.419354838709676</v>
      </c>
      <c r="BF91" s="5">
        <f t="shared" si="21"/>
        <v>0</v>
      </c>
      <c r="BG91" s="5">
        <f t="shared" si="21"/>
        <v>0</v>
      </c>
      <c r="BH91" s="5"/>
    </row>
    <row r="92" spans="2:60" x14ac:dyDescent="0.25">
      <c r="B92" s="85"/>
      <c r="C92" s="84"/>
      <c r="D92" s="84"/>
      <c r="E92" s="84"/>
      <c r="F92" s="84"/>
      <c r="G92" s="84"/>
      <c r="H92" s="84"/>
      <c r="K92" s="85"/>
      <c r="L92" s="84"/>
      <c r="M92" s="84"/>
      <c r="N92" s="84"/>
      <c r="O92" s="84"/>
      <c r="P92" s="84"/>
      <c r="Q92" s="84"/>
      <c r="R92" s="45"/>
    </row>
    <row r="93" spans="2:60" x14ac:dyDescent="0.25">
      <c r="B93" s="85"/>
      <c r="C93" s="84"/>
      <c r="D93" s="84"/>
      <c r="E93" s="84"/>
      <c r="F93" s="84"/>
      <c r="G93" s="84"/>
      <c r="H93" s="84"/>
      <c r="K93" s="85"/>
      <c r="L93" s="84"/>
      <c r="M93" s="84"/>
      <c r="N93" s="84"/>
      <c r="O93" s="84"/>
      <c r="P93" s="84"/>
      <c r="Q93" s="84"/>
      <c r="R93" s="45"/>
    </row>
    <row r="94" spans="2:60" x14ac:dyDescent="0.25">
      <c r="B94" s="85"/>
      <c r="C94" s="84"/>
      <c r="D94" s="84"/>
      <c r="E94" s="84"/>
      <c r="F94" s="84"/>
      <c r="G94" s="84"/>
      <c r="H94" s="84"/>
      <c r="I94" s="187"/>
      <c r="K94" s="85"/>
      <c r="L94" s="84"/>
      <c r="M94" s="84"/>
      <c r="N94" s="84"/>
      <c r="O94" s="84"/>
      <c r="P94" s="84"/>
      <c r="Q94" s="84"/>
      <c r="R94" s="84"/>
    </row>
    <row r="95" spans="2:60" x14ac:dyDescent="0.25">
      <c r="B95" s="85"/>
      <c r="C95" s="84"/>
      <c r="D95" s="84"/>
      <c r="E95" s="84"/>
      <c r="F95" s="84"/>
      <c r="G95" s="84"/>
      <c r="H95" s="84"/>
      <c r="K95" s="85"/>
      <c r="L95" s="84"/>
      <c r="M95" s="84"/>
      <c r="N95" s="84"/>
      <c r="O95" s="84"/>
      <c r="P95" s="84"/>
      <c r="Q95" s="84"/>
      <c r="R95" s="86"/>
    </row>
    <row r="96" spans="2:60" x14ac:dyDescent="0.25">
      <c r="B96" s="85"/>
      <c r="C96" s="86"/>
      <c r="D96" s="86"/>
      <c r="E96" s="86"/>
      <c r="F96" s="86"/>
      <c r="G96" s="86"/>
      <c r="H96" s="86"/>
      <c r="K96" s="85"/>
      <c r="L96" s="84"/>
      <c r="M96" s="84"/>
      <c r="N96" s="84"/>
      <c r="O96" s="84"/>
      <c r="P96" s="84"/>
      <c r="Q96" s="84"/>
      <c r="R96" s="86"/>
    </row>
    <row r="99" spans="2:50" ht="15.75" thickBot="1" x14ac:dyDescent="0.3"/>
    <row r="100" spans="2:50" ht="38.25" customHeight="1" thickBot="1" x14ac:dyDescent="0.3">
      <c r="B100" s="219" t="s">
        <v>70</v>
      </c>
      <c r="C100" s="219"/>
      <c r="D100" s="219"/>
      <c r="E100" s="219"/>
      <c r="F100" s="219"/>
      <c r="G100" s="219"/>
      <c r="H100" s="219"/>
      <c r="I100" s="219"/>
      <c r="J100" s="219"/>
      <c r="L100" s="255" t="s">
        <v>138</v>
      </c>
      <c r="M100" s="255"/>
      <c r="N100" s="255"/>
      <c r="O100" s="255"/>
      <c r="P100" s="255"/>
      <c r="Q100" s="255"/>
      <c r="R100" s="255"/>
      <c r="S100" s="255"/>
      <c r="T100" s="87"/>
      <c r="U100" s="87"/>
      <c r="V100" s="87"/>
      <c r="W100" s="87"/>
      <c r="X100" s="87"/>
      <c r="Y100" s="87"/>
      <c r="Z100" s="87"/>
      <c r="AA100" s="87"/>
      <c r="AF100" s="248" t="s">
        <v>81</v>
      </c>
      <c r="AG100" s="236"/>
      <c r="AH100" s="236"/>
      <c r="AI100" s="236"/>
      <c r="AJ100" s="236"/>
      <c r="AK100" s="236"/>
      <c r="AL100" s="236"/>
      <c r="AR100" s="226" t="s">
        <v>82</v>
      </c>
      <c r="AS100" s="227"/>
      <c r="AT100" s="227"/>
      <c r="AU100" s="227"/>
      <c r="AV100" s="227"/>
      <c r="AW100" s="227"/>
      <c r="AX100" s="228"/>
    </row>
    <row r="101" spans="2:50" ht="70.5" customHeight="1" x14ac:dyDescent="0.25">
      <c r="B101" s="8"/>
      <c r="C101" s="74" t="s">
        <v>232</v>
      </c>
      <c r="D101" s="74" t="s">
        <v>233</v>
      </c>
      <c r="E101" s="74" t="s">
        <v>234</v>
      </c>
      <c r="F101" s="74" t="s">
        <v>235</v>
      </c>
      <c r="G101" s="74" t="s">
        <v>236</v>
      </c>
      <c r="H101" s="74" t="s">
        <v>237</v>
      </c>
      <c r="I101" s="74" t="s">
        <v>238</v>
      </c>
      <c r="J101" s="74" t="s">
        <v>239</v>
      </c>
      <c r="L101" s="8" t="s">
        <v>1</v>
      </c>
      <c r="M101" s="9" t="s">
        <v>240</v>
      </c>
      <c r="N101" s="9" t="s">
        <v>241</v>
      </c>
      <c r="O101" s="9" t="s">
        <v>242</v>
      </c>
      <c r="P101" s="9" t="s">
        <v>243</v>
      </c>
      <c r="Q101" s="9" t="s">
        <v>244</v>
      </c>
      <c r="R101" s="9" t="s">
        <v>245</v>
      </c>
      <c r="S101" s="9" t="s">
        <v>246</v>
      </c>
      <c r="T101" s="28"/>
      <c r="U101" s="28"/>
      <c r="V101" s="28"/>
      <c r="W101" s="28"/>
      <c r="X101" s="28"/>
      <c r="Y101" s="28"/>
      <c r="Z101" s="28"/>
      <c r="AA101" s="28"/>
      <c r="AF101" s="1" t="s">
        <v>1</v>
      </c>
      <c r="AG101" s="2" t="s">
        <v>416</v>
      </c>
      <c r="AH101" s="2" t="s">
        <v>417</v>
      </c>
      <c r="AI101" s="2" t="s">
        <v>418</v>
      </c>
      <c r="AJ101" s="2" t="s">
        <v>419</v>
      </c>
      <c r="AK101" s="2" t="s">
        <v>172</v>
      </c>
      <c r="AL101" s="2" t="s">
        <v>420</v>
      </c>
      <c r="AR101" s="34" t="s">
        <v>1</v>
      </c>
      <c r="AS101" s="35" t="s">
        <v>317</v>
      </c>
      <c r="AT101" s="35" t="s">
        <v>173</v>
      </c>
      <c r="AU101" s="35" t="s">
        <v>316</v>
      </c>
      <c r="AV101" s="35" t="s">
        <v>174</v>
      </c>
      <c r="AW101" s="35" t="s">
        <v>175</v>
      </c>
      <c r="AX101" s="35" t="s">
        <v>176</v>
      </c>
    </row>
    <row r="102" spans="2:50" x14ac:dyDescent="0.25">
      <c r="B102" s="10" t="s">
        <v>202</v>
      </c>
      <c r="C102" s="51">
        <v>164</v>
      </c>
      <c r="D102" s="51">
        <v>2</v>
      </c>
      <c r="E102" s="51">
        <v>12</v>
      </c>
      <c r="F102" s="51">
        <v>2</v>
      </c>
      <c r="G102" s="51">
        <v>1</v>
      </c>
      <c r="H102" s="51">
        <v>0</v>
      </c>
      <c r="I102" s="51">
        <v>2</v>
      </c>
      <c r="J102" s="51">
        <v>4</v>
      </c>
      <c r="L102" s="10" t="s">
        <v>202</v>
      </c>
      <c r="M102" s="51">
        <v>421</v>
      </c>
      <c r="N102" s="51">
        <v>162</v>
      </c>
      <c r="O102" s="51">
        <v>52</v>
      </c>
      <c r="P102" s="51">
        <v>0</v>
      </c>
      <c r="Q102" s="51">
        <v>12</v>
      </c>
      <c r="R102" s="51">
        <v>17</v>
      </c>
      <c r="S102" s="51">
        <v>7</v>
      </c>
      <c r="AF102" s="4" t="s">
        <v>195</v>
      </c>
      <c r="AG102" s="51">
        <v>17</v>
      </c>
      <c r="AH102" s="51">
        <v>19</v>
      </c>
      <c r="AI102" s="51">
        <v>14</v>
      </c>
      <c r="AJ102" s="51">
        <v>43</v>
      </c>
      <c r="AK102" s="51">
        <v>0</v>
      </c>
      <c r="AL102" s="51">
        <v>29</v>
      </c>
      <c r="AR102" s="4" t="s">
        <v>195</v>
      </c>
      <c r="AS102" s="51">
        <v>128</v>
      </c>
      <c r="AT102" s="51">
        <v>24</v>
      </c>
      <c r="AU102" s="51">
        <v>12</v>
      </c>
      <c r="AV102" s="51">
        <v>1</v>
      </c>
      <c r="AW102" s="51">
        <v>3</v>
      </c>
      <c r="AX102" s="51">
        <v>123</v>
      </c>
    </row>
    <row r="103" spans="2:50" x14ac:dyDescent="0.25">
      <c r="B103" s="10" t="s">
        <v>196</v>
      </c>
      <c r="C103" s="101"/>
      <c r="D103" s="101"/>
      <c r="E103" s="101"/>
      <c r="F103" s="101"/>
      <c r="G103" s="101"/>
      <c r="H103" s="101"/>
      <c r="I103" s="101"/>
      <c r="J103" s="101"/>
      <c r="L103" s="10" t="s">
        <v>196</v>
      </c>
      <c r="M103" s="57"/>
      <c r="N103" s="57"/>
      <c r="O103" s="57"/>
      <c r="P103" s="57"/>
      <c r="Q103" s="57"/>
      <c r="R103" s="57"/>
      <c r="S103" s="57"/>
      <c r="AF103" s="4" t="s">
        <v>196</v>
      </c>
      <c r="AG103" s="5"/>
      <c r="AH103" s="5"/>
      <c r="AI103" s="5"/>
      <c r="AJ103" s="5"/>
      <c r="AK103" s="5"/>
      <c r="AL103" s="5"/>
      <c r="AR103" s="4" t="s">
        <v>196</v>
      </c>
      <c r="AS103" s="5"/>
      <c r="AT103" s="5"/>
      <c r="AU103" s="5"/>
      <c r="AV103" s="5"/>
      <c r="AW103" s="5"/>
      <c r="AX103" s="5"/>
    </row>
    <row r="104" spans="2:50" x14ac:dyDescent="0.25">
      <c r="B104" s="10" t="s">
        <v>197</v>
      </c>
      <c r="C104" s="57"/>
      <c r="D104" s="57"/>
      <c r="E104" s="57"/>
      <c r="F104" s="57"/>
      <c r="G104" s="57"/>
      <c r="H104" s="57"/>
      <c r="I104" s="57"/>
      <c r="J104" s="57"/>
      <c r="L104" s="10" t="s">
        <v>197</v>
      </c>
      <c r="M104" s="57"/>
      <c r="N104" s="57"/>
      <c r="O104" s="57"/>
      <c r="P104" s="57"/>
      <c r="Q104" s="57"/>
      <c r="R104" s="57"/>
      <c r="S104" s="57"/>
      <c r="AF104" s="4" t="s">
        <v>197</v>
      </c>
      <c r="AG104" s="5"/>
      <c r="AH104" s="5"/>
      <c r="AI104" s="5"/>
      <c r="AJ104" s="5"/>
      <c r="AK104" s="5"/>
      <c r="AL104" s="5"/>
      <c r="AR104" s="4" t="s">
        <v>197</v>
      </c>
      <c r="AS104" s="5"/>
      <c r="AT104" s="5"/>
      <c r="AU104" s="5"/>
      <c r="AV104" s="5"/>
      <c r="AW104" s="5"/>
      <c r="AX104" s="5"/>
    </row>
    <row r="105" spans="2:50" x14ac:dyDescent="0.25">
      <c r="B105" s="10" t="s">
        <v>198</v>
      </c>
      <c r="C105" s="57"/>
      <c r="D105" s="57"/>
      <c r="E105" s="57"/>
      <c r="F105" s="57"/>
      <c r="G105" s="57"/>
      <c r="H105" s="57"/>
      <c r="I105" s="57"/>
      <c r="J105" s="57"/>
      <c r="L105" s="10" t="s">
        <v>198</v>
      </c>
      <c r="M105" s="57"/>
      <c r="N105" s="57"/>
      <c r="O105" s="57"/>
      <c r="P105" s="57"/>
      <c r="Q105" s="57"/>
      <c r="R105" s="57"/>
      <c r="S105" s="57"/>
      <c r="AF105" s="4" t="s">
        <v>198</v>
      </c>
      <c r="AG105" s="5"/>
      <c r="AH105" s="5"/>
      <c r="AI105" s="5"/>
      <c r="AJ105" s="5"/>
      <c r="AK105" s="5"/>
      <c r="AL105" s="5"/>
      <c r="AR105" s="4" t="s">
        <v>198</v>
      </c>
      <c r="AS105" s="5"/>
      <c r="AT105" s="5"/>
      <c r="AU105" s="5"/>
      <c r="AV105" s="5"/>
      <c r="AW105" s="5"/>
      <c r="AX105" s="5"/>
    </row>
    <row r="106" spans="2:50" x14ac:dyDescent="0.25">
      <c r="B106" s="10" t="s">
        <v>201</v>
      </c>
      <c r="C106" s="99">
        <f>C102*100/671</f>
        <v>24.441132637853951</v>
      </c>
      <c r="D106" s="99">
        <f t="shared" ref="D106:J106" si="22">D102*100/671</f>
        <v>0.29806259314456035</v>
      </c>
      <c r="E106" s="99">
        <f t="shared" si="22"/>
        <v>1.7883755588673622</v>
      </c>
      <c r="F106" s="99">
        <f t="shared" si="22"/>
        <v>0.29806259314456035</v>
      </c>
      <c r="G106" s="99">
        <f t="shared" si="22"/>
        <v>0.14903129657228018</v>
      </c>
      <c r="H106" s="99">
        <f t="shared" si="22"/>
        <v>0</v>
      </c>
      <c r="I106" s="99">
        <f t="shared" si="22"/>
        <v>0.29806259314456035</v>
      </c>
      <c r="J106" s="99">
        <f t="shared" si="22"/>
        <v>0.5961251862891207</v>
      </c>
      <c r="L106" s="10" t="s">
        <v>201</v>
      </c>
      <c r="M106" s="99">
        <f>M102*100/671</f>
        <v>62.742175856929954</v>
      </c>
      <c r="N106" s="99">
        <f t="shared" ref="N106:S106" si="23">N102*100/671</f>
        <v>24.14307004470939</v>
      </c>
      <c r="O106" s="99">
        <f t="shared" si="23"/>
        <v>7.7496274217585697</v>
      </c>
      <c r="P106" s="99">
        <f t="shared" si="23"/>
        <v>0</v>
      </c>
      <c r="Q106" s="99">
        <f t="shared" si="23"/>
        <v>1.7883755588673622</v>
      </c>
      <c r="R106" s="99">
        <f t="shared" si="23"/>
        <v>2.5335320417287632</v>
      </c>
      <c r="S106" s="99">
        <f t="shared" si="23"/>
        <v>1.0432190760059612</v>
      </c>
      <c r="AF106" s="10" t="s">
        <v>158</v>
      </c>
      <c r="AG106" s="121">
        <f>AG102*100/291</f>
        <v>5.8419243986254292</v>
      </c>
      <c r="AH106" s="121">
        <f t="shared" ref="AH106:AL106" si="24">AH102*100/291</f>
        <v>6.529209621993127</v>
      </c>
      <c r="AI106" s="121">
        <f t="shared" si="24"/>
        <v>4.8109965635738829</v>
      </c>
      <c r="AJ106" s="121">
        <f t="shared" si="24"/>
        <v>14.776632302405499</v>
      </c>
      <c r="AK106" s="121">
        <f t="shared" si="24"/>
        <v>0</v>
      </c>
      <c r="AL106" s="121">
        <f t="shared" si="24"/>
        <v>9.9656357388316152</v>
      </c>
      <c r="AR106" s="10" t="s">
        <v>158</v>
      </c>
      <c r="AS106" s="121">
        <f>AS102*100/291</f>
        <v>43.986254295532646</v>
      </c>
      <c r="AT106" s="121">
        <f t="shared" ref="AT106:AX106" si="25">AT102*100/291</f>
        <v>8.2474226804123703</v>
      </c>
      <c r="AU106" s="121">
        <f t="shared" si="25"/>
        <v>4.1237113402061851</v>
      </c>
      <c r="AV106" s="121">
        <f t="shared" si="25"/>
        <v>0.3436426116838488</v>
      </c>
      <c r="AW106" s="121">
        <f t="shared" si="25"/>
        <v>1.0309278350515463</v>
      </c>
      <c r="AX106" s="121">
        <f t="shared" si="25"/>
        <v>42.268041237113401</v>
      </c>
    </row>
    <row r="107" spans="2:50" x14ac:dyDescent="0.25">
      <c r="B107" s="174"/>
      <c r="C107" s="173"/>
      <c r="D107" s="173"/>
      <c r="E107" s="173"/>
      <c r="F107" s="173"/>
      <c r="G107" s="173"/>
      <c r="H107" s="173"/>
      <c r="I107" s="173"/>
      <c r="J107" s="173"/>
    </row>
    <row r="108" spans="2:50" x14ac:dyDescent="0.25">
      <c r="B108" s="174"/>
      <c r="C108" s="172"/>
      <c r="D108" s="172"/>
      <c r="E108" s="172"/>
      <c r="F108" s="172"/>
      <c r="G108" s="172"/>
      <c r="H108" s="172"/>
      <c r="I108" s="172"/>
      <c r="J108" s="172"/>
    </row>
    <row r="109" spans="2:50" x14ac:dyDescent="0.25">
      <c r="B109" s="174"/>
      <c r="C109" s="173"/>
      <c r="D109" s="173"/>
      <c r="E109" s="173"/>
      <c r="F109" s="173"/>
      <c r="G109" s="173"/>
      <c r="H109" s="173"/>
      <c r="I109" s="173"/>
      <c r="J109" s="173"/>
    </row>
    <row r="110" spans="2:50" x14ac:dyDescent="0.25">
      <c r="B110" s="174"/>
      <c r="C110" s="173"/>
      <c r="D110" s="173"/>
      <c r="E110" s="173"/>
      <c r="F110" s="173"/>
      <c r="G110" s="173"/>
      <c r="H110" s="173"/>
      <c r="I110" s="173"/>
      <c r="J110" s="173"/>
    </row>
    <row r="111" spans="2:50" x14ac:dyDescent="0.25">
      <c r="B111" s="174"/>
      <c r="C111" s="175"/>
      <c r="D111" s="175"/>
      <c r="E111" s="175"/>
      <c r="F111" s="175"/>
      <c r="G111" s="175"/>
      <c r="H111" s="175"/>
      <c r="I111" s="175"/>
      <c r="J111" s="175"/>
      <c r="AM111" s="70"/>
    </row>
    <row r="116" spans="2:51" ht="57" customHeight="1" x14ac:dyDescent="0.25">
      <c r="B116" s="219" t="s">
        <v>63</v>
      </c>
      <c r="C116" s="219"/>
      <c r="F116" s="219" t="s">
        <v>139</v>
      </c>
      <c r="G116" s="219"/>
      <c r="K116" s="255" t="s">
        <v>123</v>
      </c>
      <c r="L116" s="255"/>
      <c r="M116" s="255"/>
      <c r="N116" s="255"/>
      <c r="O116" s="255"/>
      <c r="P116" s="255"/>
      <c r="Q116" s="255"/>
      <c r="R116" s="255"/>
      <c r="S116" s="255"/>
      <c r="AF116" s="229" t="s">
        <v>83</v>
      </c>
      <c r="AG116" s="231"/>
      <c r="AJ116" s="44"/>
      <c r="AK116" s="44"/>
      <c r="AR116" s="44"/>
      <c r="AS116" s="44"/>
      <c r="AT116" s="45"/>
      <c r="AU116" s="44"/>
      <c r="AV116" s="44"/>
      <c r="AW116" s="45"/>
      <c r="AX116" s="44"/>
      <c r="AY116" s="44"/>
    </row>
    <row r="117" spans="2:51" ht="38.25" x14ac:dyDescent="0.25">
      <c r="B117" s="20">
        <v>2024</v>
      </c>
      <c r="C117" s="13" t="s">
        <v>32</v>
      </c>
      <c r="F117" s="20">
        <v>2024</v>
      </c>
      <c r="G117" s="13" t="s">
        <v>32</v>
      </c>
      <c r="K117" s="8" t="s">
        <v>1</v>
      </c>
      <c r="L117" s="9" t="s">
        <v>240</v>
      </c>
      <c r="M117" s="9" t="s">
        <v>247</v>
      </c>
      <c r="N117" s="9" t="s">
        <v>242</v>
      </c>
      <c r="O117" s="9" t="s">
        <v>248</v>
      </c>
      <c r="P117" s="9" t="s">
        <v>244</v>
      </c>
      <c r="Q117" s="9" t="s">
        <v>249</v>
      </c>
      <c r="R117" s="9" t="s">
        <v>250</v>
      </c>
      <c r="S117" s="9" t="s">
        <v>245</v>
      </c>
      <c r="AF117" s="20">
        <v>2024</v>
      </c>
      <c r="AG117" s="13" t="s">
        <v>32</v>
      </c>
      <c r="AJ117" s="169"/>
      <c r="AK117" s="180"/>
      <c r="AR117" s="169"/>
      <c r="AS117" s="180"/>
      <c r="AT117" s="45"/>
      <c r="AU117" s="169"/>
      <c r="AV117" s="180"/>
      <c r="AW117" s="45"/>
      <c r="AX117" s="169"/>
      <c r="AY117" s="180"/>
    </row>
    <row r="118" spans="2:51" x14ac:dyDescent="0.25">
      <c r="B118" s="31" t="s">
        <v>33</v>
      </c>
      <c r="C118" s="15">
        <v>330</v>
      </c>
      <c r="F118" s="31" t="s">
        <v>33</v>
      </c>
      <c r="G118" s="15">
        <v>8</v>
      </c>
      <c r="K118" s="10" t="s">
        <v>202</v>
      </c>
      <c r="L118" s="51">
        <v>421</v>
      </c>
      <c r="M118" s="51">
        <v>162</v>
      </c>
      <c r="N118" s="51">
        <v>52</v>
      </c>
      <c r="O118" s="51">
        <v>0</v>
      </c>
      <c r="P118" s="51">
        <v>12</v>
      </c>
      <c r="Q118" s="51">
        <v>7</v>
      </c>
      <c r="R118" s="51">
        <v>0</v>
      </c>
      <c r="S118" s="51">
        <v>17</v>
      </c>
      <c r="AF118" s="31" t="s">
        <v>33</v>
      </c>
      <c r="AG118" s="207">
        <v>5</v>
      </c>
      <c r="AJ118" s="181"/>
      <c r="AK118" s="182"/>
      <c r="AR118" s="181"/>
      <c r="AS118" s="182"/>
      <c r="AT118" s="45"/>
      <c r="AU118" s="181"/>
      <c r="AV118" s="182"/>
      <c r="AW118" s="45"/>
      <c r="AX118" s="181"/>
      <c r="AY118" s="182"/>
    </row>
    <row r="119" spans="2:51" x14ac:dyDescent="0.25">
      <c r="B119" s="32" t="s">
        <v>34</v>
      </c>
      <c r="C119" s="15">
        <v>342</v>
      </c>
      <c r="F119" s="32" t="s">
        <v>34</v>
      </c>
      <c r="G119" s="15">
        <v>12</v>
      </c>
      <c r="K119" s="10" t="s">
        <v>196</v>
      </c>
      <c r="L119" s="5"/>
      <c r="M119" s="5"/>
      <c r="N119" s="5"/>
      <c r="O119" s="5"/>
      <c r="P119" s="5"/>
      <c r="Q119" s="5"/>
      <c r="R119" s="5"/>
      <c r="S119" s="5"/>
      <c r="AF119" s="32" t="s">
        <v>34</v>
      </c>
      <c r="AG119" s="208"/>
      <c r="AJ119" s="183"/>
      <c r="AK119" s="182"/>
      <c r="AR119" s="183"/>
      <c r="AS119" s="182"/>
      <c r="AT119" s="45"/>
      <c r="AU119" s="183"/>
      <c r="AV119" s="182"/>
      <c r="AW119" s="45"/>
      <c r="AX119" s="183"/>
      <c r="AY119" s="182"/>
    </row>
    <row r="120" spans="2:51" x14ac:dyDescent="0.25">
      <c r="B120" s="32" t="s">
        <v>35</v>
      </c>
      <c r="C120" s="15">
        <v>348</v>
      </c>
      <c r="F120" s="32" t="s">
        <v>35</v>
      </c>
      <c r="G120" s="15">
        <v>12</v>
      </c>
      <c r="K120" s="10" t="s">
        <v>197</v>
      </c>
      <c r="L120" s="5"/>
      <c r="M120" s="5"/>
      <c r="N120" s="5"/>
      <c r="O120" s="5"/>
      <c r="P120" s="5"/>
      <c r="Q120" s="5"/>
      <c r="R120" s="5"/>
      <c r="S120" s="5"/>
      <c r="AF120" s="32" t="s">
        <v>35</v>
      </c>
      <c r="AG120" s="209"/>
      <c r="AJ120" s="183"/>
      <c r="AK120" s="182"/>
      <c r="AR120" s="183"/>
      <c r="AS120" s="182"/>
      <c r="AT120" s="45"/>
      <c r="AU120" s="183"/>
      <c r="AV120" s="182"/>
      <c r="AW120" s="45"/>
      <c r="AX120" s="183"/>
      <c r="AY120" s="182"/>
    </row>
    <row r="121" spans="2:51" x14ac:dyDescent="0.25">
      <c r="B121" s="32" t="s">
        <v>36</v>
      </c>
      <c r="C121" s="15"/>
      <c r="F121" s="32" t="s">
        <v>36</v>
      </c>
      <c r="G121" s="15"/>
      <c r="K121" s="10" t="s">
        <v>198</v>
      </c>
      <c r="L121" s="5"/>
      <c r="M121" s="5"/>
      <c r="N121" s="5"/>
      <c r="O121" s="5"/>
      <c r="P121" s="5"/>
      <c r="Q121" s="5"/>
      <c r="R121" s="5"/>
      <c r="S121" s="5"/>
      <c r="T121" s="191"/>
      <c r="AF121" s="32" t="s">
        <v>36</v>
      </c>
      <c r="AG121" s="213"/>
      <c r="AJ121" s="183"/>
      <c r="AK121" s="182"/>
      <c r="AR121" s="183"/>
      <c r="AS121" s="182"/>
      <c r="AT121" s="45"/>
      <c r="AU121" s="183"/>
      <c r="AV121" s="182"/>
      <c r="AW121" s="45"/>
      <c r="AX121" s="183"/>
      <c r="AY121" s="182"/>
    </row>
    <row r="122" spans="2:51" x14ac:dyDescent="0.25">
      <c r="B122" s="32" t="s">
        <v>37</v>
      </c>
      <c r="C122" s="15"/>
      <c r="F122" s="32" t="s">
        <v>37</v>
      </c>
      <c r="G122" s="15"/>
      <c r="K122" s="10" t="s">
        <v>201</v>
      </c>
      <c r="L122" s="99">
        <f t="shared" ref="L122:S122" si="26">L118*100/671</f>
        <v>62.742175856929954</v>
      </c>
      <c r="M122" s="99">
        <f t="shared" si="26"/>
        <v>24.14307004470939</v>
      </c>
      <c r="N122" s="99">
        <f t="shared" si="26"/>
        <v>7.7496274217585697</v>
      </c>
      <c r="O122" s="99">
        <f t="shared" si="26"/>
        <v>0</v>
      </c>
      <c r="P122" s="99">
        <f t="shared" si="26"/>
        <v>1.7883755588673622</v>
      </c>
      <c r="Q122" s="99">
        <f t="shared" si="26"/>
        <v>1.0432190760059612</v>
      </c>
      <c r="R122" s="99">
        <f t="shared" si="26"/>
        <v>0</v>
      </c>
      <c r="S122" s="99">
        <f t="shared" si="26"/>
        <v>2.5335320417287632</v>
      </c>
      <c r="T122" s="75"/>
      <c r="AF122" s="32" t="s">
        <v>37</v>
      </c>
      <c r="AG122" s="264"/>
      <c r="AJ122" s="183"/>
      <c r="AK122" s="182"/>
      <c r="AR122" s="183"/>
      <c r="AS122" s="182"/>
      <c r="AT122" s="45"/>
      <c r="AU122" s="183"/>
      <c r="AV122" s="182"/>
      <c r="AW122" s="45"/>
      <c r="AX122" s="183"/>
      <c r="AY122" s="182"/>
    </row>
    <row r="123" spans="2:51" x14ac:dyDescent="0.25">
      <c r="B123" s="32" t="s">
        <v>38</v>
      </c>
      <c r="C123" s="15"/>
      <c r="F123" s="32" t="s">
        <v>38</v>
      </c>
      <c r="G123" s="15"/>
      <c r="AF123" s="32" t="s">
        <v>38</v>
      </c>
      <c r="AG123" s="265"/>
      <c r="AJ123" s="183"/>
      <c r="AK123" s="182"/>
      <c r="AR123" s="183"/>
      <c r="AS123" s="182"/>
      <c r="AT123" s="45"/>
      <c r="AU123" s="183"/>
      <c r="AV123" s="182"/>
      <c r="AW123" s="45"/>
      <c r="AX123" s="183"/>
      <c r="AY123" s="182"/>
    </row>
    <row r="124" spans="2:51" x14ac:dyDescent="0.25">
      <c r="B124" s="32" t="s">
        <v>39</v>
      </c>
      <c r="C124" s="22"/>
      <c r="F124" s="32" t="s">
        <v>39</v>
      </c>
      <c r="G124" s="22"/>
      <c r="AF124" s="32" t="s">
        <v>39</v>
      </c>
      <c r="AG124" s="245"/>
      <c r="AJ124" s="183"/>
      <c r="AK124" s="45"/>
      <c r="AR124" s="183"/>
      <c r="AS124" s="45"/>
      <c r="AT124" s="45"/>
      <c r="AU124" s="183"/>
      <c r="AV124" s="45"/>
      <c r="AW124" s="45"/>
      <c r="AX124" s="183"/>
      <c r="AY124" s="45"/>
    </row>
    <row r="125" spans="2:51" x14ac:dyDescent="0.25">
      <c r="B125" s="32" t="s">
        <v>40</v>
      </c>
      <c r="C125" s="60"/>
      <c r="F125" s="32" t="s">
        <v>40</v>
      </c>
      <c r="G125" s="60"/>
      <c r="T125" s="82"/>
      <c r="AF125" s="32" t="s">
        <v>40</v>
      </c>
      <c r="AG125" s="246"/>
      <c r="AJ125" s="183"/>
      <c r="AK125" s="182"/>
      <c r="AR125" s="183"/>
      <c r="AS125" s="182"/>
      <c r="AT125" s="45"/>
      <c r="AU125" s="183"/>
      <c r="AV125" s="182"/>
      <c r="AW125" s="45"/>
      <c r="AX125" s="183"/>
      <c r="AY125" s="182"/>
    </row>
    <row r="126" spans="2:51" x14ac:dyDescent="0.25">
      <c r="B126" s="32" t="s">
        <v>41</v>
      </c>
      <c r="C126" s="60"/>
      <c r="F126" s="32" t="s">
        <v>41</v>
      </c>
      <c r="G126" s="60"/>
      <c r="T126" s="75"/>
      <c r="AF126" s="32" t="s">
        <v>41</v>
      </c>
      <c r="AG126" s="247"/>
      <c r="AJ126" s="183"/>
      <c r="AK126" s="182"/>
      <c r="AR126" s="183"/>
      <c r="AS126" s="182"/>
      <c r="AT126" s="45"/>
      <c r="AU126" s="183"/>
      <c r="AV126" s="182"/>
      <c r="AW126" s="45"/>
      <c r="AX126" s="183"/>
      <c r="AY126" s="182"/>
    </row>
    <row r="127" spans="2:51" x14ac:dyDescent="0.25">
      <c r="B127" s="32" t="s">
        <v>42</v>
      </c>
      <c r="C127" s="60"/>
      <c r="F127" s="32" t="s">
        <v>42</v>
      </c>
      <c r="G127" s="60"/>
      <c r="AF127" s="32" t="s">
        <v>42</v>
      </c>
      <c r="AG127" s="207"/>
      <c r="AJ127" s="183"/>
      <c r="AK127" s="182"/>
      <c r="AR127" s="183"/>
      <c r="AS127" s="182"/>
      <c r="AT127" s="45"/>
      <c r="AU127" s="183"/>
      <c r="AV127" s="182"/>
      <c r="AW127" s="45"/>
      <c r="AX127" s="183"/>
      <c r="AY127" s="182"/>
    </row>
    <row r="128" spans="2:51" x14ac:dyDescent="0.25">
      <c r="B128" s="32" t="s">
        <v>43</v>
      </c>
      <c r="C128" s="22"/>
      <c r="F128" s="32" t="s">
        <v>43</v>
      </c>
      <c r="G128" s="22"/>
      <c r="AF128" s="32" t="s">
        <v>43</v>
      </c>
      <c r="AG128" s="208"/>
      <c r="AJ128" s="183"/>
      <c r="AK128" s="45"/>
      <c r="AR128" s="183"/>
      <c r="AS128" s="45"/>
      <c r="AT128" s="45"/>
      <c r="AU128" s="183"/>
      <c r="AV128" s="45"/>
      <c r="AW128" s="45"/>
      <c r="AX128" s="183"/>
      <c r="AY128" s="45"/>
    </row>
    <row r="129" spans="2:61" x14ac:dyDescent="0.25">
      <c r="B129" s="32" t="s">
        <v>44</v>
      </c>
      <c r="C129" s="22"/>
      <c r="F129" s="32" t="s">
        <v>44</v>
      </c>
      <c r="G129" s="22"/>
      <c r="AF129" s="32" t="s">
        <v>44</v>
      </c>
      <c r="AG129" s="209"/>
      <c r="AJ129" s="183"/>
      <c r="AK129" s="45"/>
      <c r="AR129" s="183"/>
      <c r="AS129" s="45"/>
      <c r="AT129" s="45"/>
      <c r="AU129" s="183"/>
      <c r="AV129" s="45"/>
      <c r="AW129" s="45"/>
      <c r="AX129" s="183"/>
      <c r="AY129" s="45"/>
    </row>
    <row r="134" spans="2:61" ht="23.25" x14ac:dyDescent="0.35">
      <c r="C134" s="252" t="s">
        <v>84</v>
      </c>
      <c r="D134" s="252"/>
      <c r="E134" s="252"/>
      <c r="F134" s="252"/>
      <c r="G134" s="252"/>
      <c r="H134" s="252"/>
      <c r="I134" s="252"/>
      <c r="J134" s="252"/>
      <c r="K134" s="252"/>
      <c r="L134" s="252"/>
      <c r="M134" s="252"/>
      <c r="N134" s="252"/>
      <c r="O134" s="252"/>
      <c r="P134" s="252"/>
      <c r="AH134" s="250" t="s">
        <v>96</v>
      </c>
      <c r="AI134" s="250"/>
      <c r="AJ134" s="250"/>
      <c r="AK134" s="250"/>
      <c r="AL134" s="250"/>
      <c r="AM134" s="250"/>
      <c r="AN134" s="250"/>
      <c r="AO134" s="250"/>
      <c r="AP134" s="250"/>
      <c r="AQ134" s="250"/>
      <c r="AR134" s="250"/>
      <c r="AS134" s="250"/>
      <c r="AT134" s="250"/>
      <c r="AU134" s="250"/>
    </row>
    <row r="137" spans="2:61" ht="45.75" customHeight="1" x14ac:dyDescent="0.25">
      <c r="B137" s="235" t="s">
        <v>87</v>
      </c>
      <c r="C137" s="236"/>
      <c r="D137" s="236"/>
      <c r="E137" s="236"/>
      <c r="F137" s="236"/>
      <c r="J137" s="235" t="s">
        <v>90</v>
      </c>
      <c r="K137" s="236"/>
      <c r="L137" s="236"/>
      <c r="M137" s="236"/>
      <c r="N137" s="236"/>
      <c r="O137" s="236"/>
      <c r="R137" s="229" t="s">
        <v>91</v>
      </c>
      <c r="S137" s="230"/>
      <c r="T137" s="231"/>
      <c r="U137" s="96"/>
      <c r="V137" s="96"/>
      <c r="W137" s="96"/>
      <c r="X137" s="219" t="s">
        <v>92</v>
      </c>
      <c r="Y137" s="219"/>
      <c r="Z137" s="219"/>
      <c r="AA137" s="44"/>
      <c r="AB137" s="96"/>
      <c r="AF137" s="219" t="s">
        <v>97</v>
      </c>
      <c r="AG137" s="219"/>
      <c r="AH137" s="219"/>
      <c r="AI137" s="219"/>
      <c r="AJ137" s="219"/>
      <c r="AL137" s="219" t="s">
        <v>100</v>
      </c>
      <c r="AM137" s="219"/>
      <c r="AN137" s="219"/>
      <c r="AR137" s="193" t="s">
        <v>107</v>
      </c>
      <c r="AS137" s="194"/>
      <c r="AT137" s="194"/>
      <c r="AU137" s="194"/>
      <c r="AV137" s="194"/>
      <c r="AW137" s="194"/>
      <c r="AY137" s="193" t="s">
        <v>108</v>
      </c>
      <c r="AZ137" s="194"/>
      <c r="BA137" s="194"/>
      <c r="BB137" s="194"/>
      <c r="BC137" s="194"/>
      <c r="BG137" s="44"/>
      <c r="BH137" s="44"/>
      <c r="BI137" s="44"/>
    </row>
    <row r="138" spans="2:61" ht="59.25" customHeight="1" x14ac:dyDescent="0.25">
      <c r="B138" s="30"/>
      <c r="C138" s="24" t="s">
        <v>85</v>
      </c>
      <c r="D138" s="24" t="s">
        <v>86</v>
      </c>
      <c r="E138" s="24" t="s">
        <v>134</v>
      </c>
      <c r="F138" s="24" t="s">
        <v>158</v>
      </c>
      <c r="J138" s="273"/>
      <c r="K138" s="274"/>
      <c r="L138" s="274"/>
      <c r="M138" s="274"/>
      <c r="N138" s="274"/>
      <c r="O138" s="274"/>
      <c r="R138" s="30">
        <v>2024</v>
      </c>
      <c r="S138" s="25" t="s">
        <v>459</v>
      </c>
      <c r="T138" s="25" t="s">
        <v>321</v>
      </c>
      <c r="U138" s="38"/>
      <c r="V138" s="38"/>
      <c r="W138" s="38"/>
      <c r="X138" s="30">
        <v>2024</v>
      </c>
      <c r="Y138" s="25" t="s">
        <v>93</v>
      </c>
      <c r="Z138" s="25" t="s">
        <v>141</v>
      </c>
      <c r="AA138" s="38"/>
      <c r="AB138" s="38"/>
      <c r="AF138" s="17">
        <v>2024</v>
      </c>
      <c r="AG138" s="254" t="s">
        <v>32</v>
      </c>
      <c r="AH138" s="254"/>
      <c r="AI138" s="254"/>
      <c r="AJ138" s="254"/>
      <c r="AL138" s="17">
        <v>2024</v>
      </c>
      <c r="AM138" s="170"/>
      <c r="AN138" s="170"/>
      <c r="AR138" s="30">
        <v>2024</v>
      </c>
      <c r="AS138" s="25" t="s">
        <v>337</v>
      </c>
      <c r="AT138" s="25" t="s">
        <v>164</v>
      </c>
      <c r="AU138" s="25" t="s">
        <v>165</v>
      </c>
      <c r="AV138" s="25" t="s">
        <v>338</v>
      </c>
      <c r="AW138" s="25" t="s">
        <v>339</v>
      </c>
      <c r="AY138" s="30">
        <v>2024</v>
      </c>
      <c r="AZ138" s="24" t="s">
        <v>46</v>
      </c>
      <c r="BA138" s="24" t="s">
        <v>158</v>
      </c>
      <c r="BB138" s="25"/>
      <c r="BC138" s="24"/>
      <c r="BG138" s="169"/>
      <c r="BH138" s="180"/>
      <c r="BI138" s="28"/>
    </row>
    <row r="139" spans="2:61" ht="47.25" customHeight="1" x14ac:dyDescent="0.25">
      <c r="B139" s="14" t="s">
        <v>318</v>
      </c>
      <c r="C139" s="36">
        <v>90</v>
      </c>
      <c r="D139" s="36">
        <v>92</v>
      </c>
      <c r="E139" s="36">
        <f>C139+D139</f>
        <v>182</v>
      </c>
      <c r="F139" s="131">
        <f>E139*100/1081</f>
        <v>16.836262719703978</v>
      </c>
      <c r="J139" s="25" t="s">
        <v>89</v>
      </c>
      <c r="K139" s="24" t="s">
        <v>85</v>
      </c>
      <c r="L139" s="25" t="s">
        <v>158</v>
      </c>
      <c r="M139" s="25" t="s">
        <v>89</v>
      </c>
      <c r="N139" s="25" t="s">
        <v>88</v>
      </c>
      <c r="O139" s="25" t="s">
        <v>158</v>
      </c>
      <c r="R139" s="18" t="s">
        <v>33</v>
      </c>
      <c r="S139" s="204">
        <v>21</v>
      </c>
      <c r="T139" s="204">
        <v>61</v>
      </c>
      <c r="U139" s="43">
        <f>21*100/82</f>
        <v>25.609756097560975</v>
      </c>
      <c r="V139" s="43"/>
      <c r="W139" s="43"/>
      <c r="X139" s="18" t="s">
        <v>33</v>
      </c>
      <c r="Y139" s="263"/>
      <c r="Z139" s="263">
        <v>28</v>
      </c>
      <c r="AA139" s="43"/>
      <c r="AB139" s="43"/>
      <c r="AF139" s="31"/>
      <c r="AG139" s="40" t="s">
        <v>98</v>
      </c>
      <c r="AH139" s="40" t="s">
        <v>99</v>
      </c>
      <c r="AI139" s="171" t="s">
        <v>148</v>
      </c>
      <c r="AJ139" s="171" t="s">
        <v>158</v>
      </c>
      <c r="AL139" s="31"/>
      <c r="AM139" s="40" t="s">
        <v>101</v>
      </c>
      <c r="AN139" s="40" t="s">
        <v>102</v>
      </c>
      <c r="AR139" s="18" t="s">
        <v>33</v>
      </c>
      <c r="AS139" s="262">
        <v>1392</v>
      </c>
      <c r="AT139" s="204">
        <v>0</v>
      </c>
      <c r="AU139" s="204">
        <v>0</v>
      </c>
      <c r="AV139" s="204">
        <v>146</v>
      </c>
      <c r="AW139" s="204">
        <v>441</v>
      </c>
      <c r="AY139" s="71" t="s">
        <v>340</v>
      </c>
      <c r="AZ139" s="11">
        <v>916</v>
      </c>
      <c r="BA139" s="22">
        <f>AZ139*100/1978</f>
        <v>46.309403437815973</v>
      </c>
      <c r="BB139" s="71"/>
      <c r="BC139" s="11"/>
      <c r="BG139" s="181"/>
      <c r="BH139" s="182"/>
      <c r="BI139" s="182"/>
    </row>
    <row r="140" spans="2:61" ht="45" x14ac:dyDescent="0.25">
      <c r="B140" s="14" t="s">
        <v>319</v>
      </c>
      <c r="C140" s="113">
        <v>360</v>
      </c>
      <c r="D140" s="113">
        <v>83</v>
      </c>
      <c r="E140" s="36">
        <f t="shared" ref="E140:E141" si="27">C140+D140</f>
        <v>443</v>
      </c>
      <c r="F140" s="131">
        <f t="shared" ref="F140:F141" si="28">E140*100/1081</f>
        <v>40.980573543015723</v>
      </c>
      <c r="J140" s="132" t="s">
        <v>322</v>
      </c>
      <c r="K140" s="11">
        <v>48</v>
      </c>
      <c r="L140" s="11">
        <f>K140*100/815</f>
        <v>5.889570552147239</v>
      </c>
      <c r="M140" s="132" t="s">
        <v>328</v>
      </c>
      <c r="N140" s="11">
        <v>20</v>
      </c>
      <c r="O140" s="11">
        <f>N140*100/266</f>
        <v>7.518796992481203</v>
      </c>
      <c r="R140" s="18" t="s">
        <v>34</v>
      </c>
      <c r="S140" s="205"/>
      <c r="T140" s="205"/>
      <c r="U140" s="72"/>
      <c r="V140" s="72"/>
      <c r="W140" s="72"/>
      <c r="X140" s="18" t="s">
        <v>34</v>
      </c>
      <c r="Y140" s="263"/>
      <c r="Z140" s="263"/>
      <c r="AA140" s="45"/>
      <c r="AB140" s="72"/>
      <c r="AF140" s="134" t="s">
        <v>334</v>
      </c>
      <c r="AG140" s="15">
        <v>88</v>
      </c>
      <c r="AH140" s="15">
        <v>9</v>
      </c>
      <c r="AI140" s="15">
        <f t="shared" ref="AI140:AI142" si="29">SUM(AG140:AH140)</f>
        <v>97</v>
      </c>
      <c r="AJ140" s="11">
        <f>AI140*100/AI143</f>
        <v>4.9014653865588684</v>
      </c>
      <c r="AL140" s="31" t="s">
        <v>33</v>
      </c>
      <c r="AM140" s="15">
        <v>1</v>
      </c>
      <c r="AN140" s="15">
        <v>0</v>
      </c>
      <c r="AR140" s="18" t="s">
        <v>34</v>
      </c>
      <c r="AS140" s="205"/>
      <c r="AT140" s="205"/>
      <c r="AU140" s="205"/>
      <c r="AV140" s="205"/>
      <c r="AW140" s="205"/>
      <c r="AX140" s="68">
        <f>AS139+AV139+AW139</f>
        <v>1979</v>
      </c>
      <c r="AY140" s="71" t="s">
        <v>341</v>
      </c>
      <c r="AZ140" s="11">
        <v>186</v>
      </c>
      <c r="BA140" s="22">
        <f t="shared" ref="BA140:BA146" si="30">AZ140*100/1978</f>
        <v>9.4034378159757335</v>
      </c>
      <c r="BB140" s="71"/>
      <c r="BC140" s="11"/>
      <c r="BG140" s="183"/>
      <c r="BH140" s="182"/>
      <c r="BI140" s="182"/>
    </row>
    <row r="141" spans="2:61" ht="45" x14ac:dyDescent="0.25">
      <c r="B141" s="14" t="s">
        <v>320</v>
      </c>
      <c r="C141" s="113">
        <v>365</v>
      </c>
      <c r="D141" s="113">
        <v>91</v>
      </c>
      <c r="E141" s="36">
        <f t="shared" si="27"/>
        <v>456</v>
      </c>
      <c r="F141" s="131">
        <f t="shared" si="28"/>
        <v>42.183163737280296</v>
      </c>
      <c r="J141" s="132" t="s">
        <v>323</v>
      </c>
      <c r="K141" s="11">
        <v>210</v>
      </c>
      <c r="L141" s="11">
        <f t="shared" ref="L141:L145" si="31">K141*100/815</f>
        <v>25.766871165644172</v>
      </c>
      <c r="M141" s="132" t="s">
        <v>329</v>
      </c>
      <c r="N141" s="11">
        <v>53</v>
      </c>
      <c r="O141" s="11">
        <f t="shared" ref="O141:O145" si="32">N141*100/266</f>
        <v>19.924812030075188</v>
      </c>
      <c r="R141" s="18" t="s">
        <v>35</v>
      </c>
      <c r="S141" s="206"/>
      <c r="T141" s="206"/>
      <c r="U141" s="72"/>
      <c r="V141" s="72"/>
      <c r="W141" s="72"/>
      <c r="X141" s="18" t="s">
        <v>35</v>
      </c>
      <c r="Y141" s="263"/>
      <c r="Z141" s="263"/>
      <c r="AA141" s="45"/>
      <c r="AB141" s="72"/>
      <c r="AF141" s="76" t="s">
        <v>335</v>
      </c>
      <c r="AG141" s="15">
        <v>727</v>
      </c>
      <c r="AH141" s="15">
        <v>419</v>
      </c>
      <c r="AI141" s="15">
        <f t="shared" si="29"/>
        <v>1146</v>
      </c>
      <c r="AJ141" s="11">
        <f>AI141*100/AI143</f>
        <v>57.908034360788278</v>
      </c>
      <c r="AL141" s="32" t="s">
        <v>34</v>
      </c>
      <c r="AM141" s="15">
        <v>22</v>
      </c>
      <c r="AN141" s="15">
        <v>0</v>
      </c>
      <c r="AR141" s="18" t="s">
        <v>35</v>
      </c>
      <c r="AS141" s="206"/>
      <c r="AT141" s="206"/>
      <c r="AU141" s="206"/>
      <c r="AV141" s="206"/>
      <c r="AW141" s="206"/>
      <c r="AY141" s="71" t="s">
        <v>342</v>
      </c>
      <c r="AZ141" s="11">
        <v>221</v>
      </c>
      <c r="BA141" s="22">
        <f t="shared" si="30"/>
        <v>11.172901921132457</v>
      </c>
      <c r="BB141" s="71"/>
      <c r="BC141" s="11"/>
      <c r="BG141" s="183"/>
      <c r="BH141" s="182"/>
      <c r="BI141" s="182"/>
    </row>
    <row r="142" spans="2:61" ht="30" x14ac:dyDescent="0.25">
      <c r="B142" s="18" t="s">
        <v>36</v>
      </c>
      <c r="C142" s="113"/>
      <c r="D142" s="113"/>
      <c r="E142" s="113"/>
      <c r="F142" s="113"/>
      <c r="J142" s="132" t="s">
        <v>324</v>
      </c>
      <c r="K142" s="11">
        <v>204</v>
      </c>
      <c r="L142" s="11">
        <f t="shared" si="31"/>
        <v>25.030674846625768</v>
      </c>
      <c r="M142" s="132" t="s">
        <v>330</v>
      </c>
      <c r="N142" s="11">
        <v>58</v>
      </c>
      <c r="O142" s="11">
        <f t="shared" si="32"/>
        <v>21.804511278195488</v>
      </c>
      <c r="R142" s="18" t="s">
        <v>36</v>
      </c>
      <c r="S142" s="198"/>
      <c r="T142" s="198"/>
      <c r="U142" s="72"/>
      <c r="V142" s="72"/>
      <c r="W142" s="72"/>
      <c r="X142" s="18" t="s">
        <v>36</v>
      </c>
      <c r="Y142" s="263"/>
      <c r="Z142" s="263"/>
      <c r="AA142" s="45"/>
      <c r="AB142" s="72"/>
      <c r="AF142" s="76" t="s">
        <v>336</v>
      </c>
      <c r="AG142" s="15">
        <v>543</v>
      </c>
      <c r="AH142" s="15">
        <v>193</v>
      </c>
      <c r="AI142" s="15">
        <f t="shared" si="29"/>
        <v>736</v>
      </c>
      <c r="AJ142" s="11">
        <f>AI142*100/AI143</f>
        <v>37.190500252652853</v>
      </c>
      <c r="AL142" s="32" t="s">
        <v>35</v>
      </c>
      <c r="AM142" s="15">
        <v>23</v>
      </c>
      <c r="AN142" s="15">
        <v>0</v>
      </c>
      <c r="AR142" s="18" t="s">
        <v>36</v>
      </c>
      <c r="AS142" s="213"/>
      <c r="AT142" s="214"/>
      <c r="AU142" s="198"/>
      <c r="AV142" s="198"/>
      <c r="AW142" s="198"/>
      <c r="AY142" s="71" t="s">
        <v>343</v>
      </c>
      <c r="AZ142" s="11">
        <v>229</v>
      </c>
      <c r="BA142" s="22">
        <f t="shared" si="30"/>
        <v>11.577350859453993</v>
      </c>
      <c r="BB142" s="71"/>
      <c r="BC142" s="11"/>
      <c r="BG142" s="183"/>
      <c r="BH142" s="182"/>
      <c r="BI142" s="182"/>
    </row>
    <row r="143" spans="2:61" ht="30" x14ac:dyDescent="0.25">
      <c r="B143" s="18" t="s">
        <v>37</v>
      </c>
      <c r="C143" s="113"/>
      <c r="D143" s="113"/>
      <c r="E143" s="113"/>
      <c r="F143" s="113"/>
      <c r="J143" s="132" t="s">
        <v>325</v>
      </c>
      <c r="K143" s="11">
        <v>223</v>
      </c>
      <c r="L143" s="11">
        <f t="shared" si="31"/>
        <v>27.361963190184049</v>
      </c>
      <c r="M143" s="132" t="s">
        <v>331</v>
      </c>
      <c r="N143" s="11">
        <v>72</v>
      </c>
      <c r="O143" s="11">
        <f t="shared" si="32"/>
        <v>27.06766917293233</v>
      </c>
      <c r="R143" s="18" t="s">
        <v>37</v>
      </c>
      <c r="S143" s="199"/>
      <c r="T143" s="199"/>
      <c r="U143" s="72"/>
      <c r="V143" s="72"/>
      <c r="W143" s="72"/>
      <c r="X143" s="18" t="s">
        <v>37</v>
      </c>
      <c r="Y143" s="263"/>
      <c r="Z143" s="263"/>
      <c r="AA143" s="45"/>
      <c r="AB143" s="72"/>
      <c r="AF143" s="32" t="s">
        <v>158</v>
      </c>
      <c r="AG143" s="15">
        <f>SUM(AG140:AG142)</f>
        <v>1358</v>
      </c>
      <c r="AH143" s="15">
        <f>SUM(AH140:AH142)</f>
        <v>621</v>
      </c>
      <c r="AI143" s="81">
        <f>SUM(AI140:AI142)</f>
        <v>1979</v>
      </c>
      <c r="AJ143" s="11"/>
      <c r="AL143" s="32" t="s">
        <v>158</v>
      </c>
      <c r="AM143" s="184">
        <v>100</v>
      </c>
      <c r="AN143" s="184"/>
      <c r="AR143" s="18" t="s">
        <v>37</v>
      </c>
      <c r="AS143" s="199"/>
      <c r="AT143" s="215"/>
      <c r="AU143" s="199"/>
      <c r="AV143" s="199"/>
      <c r="AW143" s="199"/>
      <c r="AY143" s="71" t="s">
        <v>344</v>
      </c>
      <c r="AZ143" s="11">
        <v>134</v>
      </c>
      <c r="BA143" s="22">
        <f t="shared" si="30"/>
        <v>6.7745197168857434</v>
      </c>
      <c r="BB143" s="71"/>
      <c r="BC143" s="11"/>
      <c r="BG143" s="183"/>
      <c r="BH143" s="182"/>
      <c r="BI143" s="182"/>
    </row>
    <row r="144" spans="2:61" ht="30" x14ac:dyDescent="0.25">
      <c r="B144" s="18" t="s">
        <v>38</v>
      </c>
      <c r="C144" s="113"/>
      <c r="D144" s="113"/>
      <c r="E144" s="113"/>
      <c r="F144" s="113"/>
      <c r="J144" s="132" t="s">
        <v>326</v>
      </c>
      <c r="K144" s="11">
        <v>126</v>
      </c>
      <c r="L144" s="11">
        <f t="shared" si="31"/>
        <v>15.460122699386503</v>
      </c>
      <c r="M144" s="132" t="s">
        <v>332</v>
      </c>
      <c r="N144" s="11">
        <v>37</v>
      </c>
      <c r="O144" s="11">
        <f t="shared" si="32"/>
        <v>13.909774436090226</v>
      </c>
      <c r="R144" s="18" t="s">
        <v>38</v>
      </c>
      <c r="S144" s="200"/>
      <c r="T144" s="200"/>
      <c r="U144" s="73"/>
      <c r="V144" s="73"/>
      <c r="W144" s="73"/>
      <c r="X144" s="18" t="s">
        <v>38</v>
      </c>
      <c r="Y144" s="263"/>
      <c r="Z144" s="263"/>
      <c r="AA144" s="133"/>
      <c r="AB144" s="73"/>
      <c r="AF144" s="18" t="s">
        <v>36</v>
      </c>
      <c r="AG144" s="15"/>
      <c r="AH144" s="15"/>
      <c r="AI144" s="11"/>
      <c r="AJ144" s="11"/>
      <c r="AL144" s="18" t="s">
        <v>36</v>
      </c>
      <c r="AM144" s="184"/>
      <c r="AN144" s="184"/>
      <c r="AR144" s="18" t="s">
        <v>38</v>
      </c>
      <c r="AS144" s="200"/>
      <c r="AT144" s="216"/>
      <c r="AU144" s="200"/>
      <c r="AV144" s="200"/>
      <c r="AW144" s="200"/>
      <c r="AY144" s="71" t="s">
        <v>345</v>
      </c>
      <c r="AZ144" s="11">
        <v>71</v>
      </c>
      <c r="BA144" s="22">
        <f t="shared" si="30"/>
        <v>3.5894843276036399</v>
      </c>
      <c r="BB144" s="71"/>
      <c r="BC144" s="11"/>
      <c r="BG144" s="183"/>
      <c r="BH144" s="182"/>
      <c r="BI144" s="182"/>
    </row>
    <row r="145" spans="2:61" ht="30" x14ac:dyDescent="0.25">
      <c r="B145" s="18" t="s">
        <v>39</v>
      </c>
      <c r="C145" s="61"/>
      <c r="D145" s="61"/>
      <c r="E145" s="61"/>
      <c r="F145" s="61"/>
      <c r="J145" s="132" t="s">
        <v>327</v>
      </c>
      <c r="K145" s="11">
        <v>66</v>
      </c>
      <c r="L145" s="11">
        <f t="shared" si="31"/>
        <v>8.0981595092024534</v>
      </c>
      <c r="M145" s="132" t="s">
        <v>333</v>
      </c>
      <c r="N145" s="11">
        <v>26</v>
      </c>
      <c r="O145" s="11">
        <f t="shared" si="32"/>
        <v>9.7744360902255636</v>
      </c>
      <c r="R145" s="18" t="s">
        <v>39</v>
      </c>
      <c r="S145" s="210"/>
      <c r="T145" s="210"/>
      <c r="U145" s="66"/>
      <c r="V145" s="66"/>
      <c r="W145" s="66"/>
      <c r="X145" s="18" t="s">
        <v>39</v>
      </c>
      <c r="Y145" s="218"/>
      <c r="Z145" s="218"/>
      <c r="AA145" s="223"/>
      <c r="AB145" s="90"/>
      <c r="AF145" s="18" t="s">
        <v>37</v>
      </c>
      <c r="AG145" s="15"/>
      <c r="AH145" s="15"/>
      <c r="AI145" s="11"/>
      <c r="AJ145" s="11"/>
      <c r="AL145" s="18" t="s">
        <v>37</v>
      </c>
      <c r="AM145" s="184"/>
      <c r="AN145" s="184"/>
      <c r="AR145" s="18" t="s">
        <v>39</v>
      </c>
      <c r="AS145" s="217"/>
      <c r="AT145" s="210"/>
      <c r="AU145" s="210"/>
      <c r="AV145" s="210"/>
      <c r="AW145" s="210"/>
      <c r="AY145" s="71" t="s">
        <v>346</v>
      </c>
      <c r="AZ145" s="11">
        <v>36</v>
      </c>
      <c r="BA145" s="22">
        <f t="shared" si="30"/>
        <v>1.820020222446916</v>
      </c>
      <c r="BB145" s="71"/>
      <c r="BC145" s="11"/>
      <c r="BG145" s="183"/>
      <c r="BH145" s="133"/>
      <c r="BI145" s="45"/>
    </row>
    <row r="146" spans="2:61" ht="30" x14ac:dyDescent="0.25">
      <c r="B146" s="18" t="s">
        <v>40</v>
      </c>
      <c r="C146" s="61"/>
      <c r="D146" s="61"/>
      <c r="E146" s="61"/>
      <c r="F146" s="61"/>
      <c r="J146" s="119"/>
      <c r="K146" s="72"/>
      <c r="L146" s="72"/>
      <c r="M146" s="72"/>
      <c r="N146" s="72"/>
      <c r="R146" s="18" t="s">
        <v>40</v>
      </c>
      <c r="S146" s="211"/>
      <c r="T146" s="211"/>
      <c r="U146" s="66"/>
      <c r="V146" s="66"/>
      <c r="W146" s="66"/>
      <c r="X146" s="18" t="s">
        <v>40</v>
      </c>
      <c r="Y146" s="218"/>
      <c r="Z146" s="218"/>
      <c r="AA146" s="223"/>
      <c r="AB146" s="90"/>
      <c r="AF146" s="18" t="s">
        <v>38</v>
      </c>
      <c r="AG146" s="22"/>
      <c r="AH146" s="22"/>
      <c r="AI146" s="11"/>
      <c r="AJ146" s="11"/>
      <c r="AL146" s="18" t="s">
        <v>38</v>
      </c>
      <c r="AM146" s="22"/>
      <c r="AN146" s="22"/>
      <c r="AR146" s="18" t="s">
        <v>40</v>
      </c>
      <c r="AS146" s="211"/>
      <c r="AT146" s="211"/>
      <c r="AU146" s="211"/>
      <c r="AV146" s="211"/>
      <c r="AW146" s="211"/>
      <c r="AY146" s="77" t="s">
        <v>347</v>
      </c>
      <c r="AZ146" s="22">
        <v>185</v>
      </c>
      <c r="BA146" s="22">
        <f t="shared" si="30"/>
        <v>9.3528816986855414</v>
      </c>
      <c r="BB146" s="77"/>
      <c r="BC146" s="11"/>
      <c r="BG146" s="183"/>
      <c r="BH146" s="133"/>
      <c r="BI146" s="182"/>
    </row>
    <row r="147" spans="2:61" x14ac:dyDescent="0.25">
      <c r="B147" s="18" t="s">
        <v>41</v>
      </c>
      <c r="C147" s="61"/>
      <c r="D147" s="61"/>
      <c r="E147" s="61"/>
      <c r="F147" s="61"/>
      <c r="J147" s="72"/>
      <c r="K147" s="45"/>
      <c r="L147" s="45"/>
      <c r="M147" s="72"/>
      <c r="N147" s="72"/>
      <c r="R147" s="18" t="s">
        <v>41</v>
      </c>
      <c r="S147" s="212"/>
      <c r="T147" s="212"/>
      <c r="U147" s="66"/>
      <c r="V147" s="66"/>
      <c r="W147" s="66"/>
      <c r="X147" s="18" t="s">
        <v>41</v>
      </c>
      <c r="Y147" s="218"/>
      <c r="Z147" s="218"/>
      <c r="AA147" s="223"/>
      <c r="AB147" s="90"/>
      <c r="AF147" s="18" t="s">
        <v>39</v>
      </c>
      <c r="AG147" s="60"/>
      <c r="AH147" s="60"/>
      <c r="AI147" s="11"/>
      <c r="AJ147" s="11"/>
      <c r="AL147" s="18" t="s">
        <v>39</v>
      </c>
      <c r="AM147" s="60"/>
      <c r="AN147" s="60"/>
      <c r="AR147" s="18" t="s">
        <v>41</v>
      </c>
      <c r="AS147" s="212"/>
      <c r="AT147" s="212"/>
      <c r="AU147" s="212"/>
      <c r="AV147" s="212"/>
      <c r="AW147" s="212"/>
      <c r="AY147" s="11"/>
      <c r="AZ147" s="22"/>
      <c r="BA147" s="22"/>
      <c r="BB147" s="22"/>
      <c r="BC147" s="11"/>
      <c r="BG147" s="183"/>
      <c r="BH147" s="133"/>
      <c r="BI147" s="182"/>
    </row>
    <row r="148" spans="2:61" ht="45" x14ac:dyDescent="0.25">
      <c r="B148" s="14" t="s">
        <v>161</v>
      </c>
      <c r="C148" s="61"/>
      <c r="D148" s="61"/>
      <c r="E148" s="61"/>
      <c r="F148" s="61"/>
      <c r="J148" s="72"/>
      <c r="K148" s="45"/>
      <c r="L148" s="45"/>
      <c r="M148" s="72"/>
      <c r="N148" s="72"/>
      <c r="R148" s="18" t="s">
        <v>42</v>
      </c>
      <c r="S148" s="237"/>
      <c r="T148" s="237"/>
      <c r="U148" s="73"/>
      <c r="V148" s="73"/>
      <c r="W148" s="73"/>
      <c r="X148" s="18" t="s">
        <v>42</v>
      </c>
      <c r="Y148" s="269"/>
      <c r="Z148" s="269"/>
      <c r="AA148" s="270"/>
      <c r="AB148" s="73"/>
      <c r="AF148" s="18" t="s">
        <v>40</v>
      </c>
      <c r="AG148" s="60"/>
      <c r="AH148" s="60"/>
      <c r="AI148" s="11"/>
      <c r="AJ148" s="11"/>
      <c r="AL148" s="18" t="s">
        <v>40</v>
      </c>
      <c r="AM148" s="60"/>
      <c r="AN148" s="60"/>
      <c r="AR148" s="18" t="s">
        <v>42</v>
      </c>
      <c r="AS148" s="217"/>
      <c r="AT148" s="217"/>
      <c r="AU148" s="217"/>
      <c r="AV148" s="217"/>
      <c r="AW148" s="217"/>
      <c r="AY148" s="11"/>
      <c r="AZ148" s="22"/>
      <c r="BA148" s="22"/>
      <c r="BB148" s="11"/>
      <c r="BC148" s="11"/>
      <c r="BG148" s="183"/>
      <c r="BH148" s="182"/>
      <c r="BI148" s="182"/>
    </row>
    <row r="149" spans="2:61" ht="45" x14ac:dyDescent="0.25">
      <c r="B149" s="14" t="s">
        <v>163</v>
      </c>
      <c r="C149" s="61"/>
      <c r="D149" s="61"/>
      <c r="E149" s="61"/>
      <c r="F149" s="61"/>
      <c r="R149" s="18" t="s">
        <v>43</v>
      </c>
      <c r="S149" s="238"/>
      <c r="T149" s="238"/>
      <c r="U149" s="73"/>
      <c r="V149" s="73"/>
      <c r="W149" s="73"/>
      <c r="X149" s="18" t="s">
        <v>43</v>
      </c>
      <c r="Y149" s="269"/>
      <c r="Z149" s="269"/>
      <c r="AA149" s="270"/>
      <c r="AB149" s="73"/>
      <c r="AF149" s="18" t="s">
        <v>41</v>
      </c>
      <c r="AG149" s="60"/>
      <c r="AH149" s="60"/>
      <c r="AI149" s="15"/>
      <c r="AJ149" s="11"/>
      <c r="AL149" s="18" t="s">
        <v>41</v>
      </c>
      <c r="AM149" s="15"/>
      <c r="AN149" s="15"/>
      <c r="AR149" s="18" t="s">
        <v>43</v>
      </c>
      <c r="AS149" s="211"/>
      <c r="AT149" s="211"/>
      <c r="AU149" s="211"/>
      <c r="AV149" s="211"/>
      <c r="AW149" s="211"/>
      <c r="AY149" s="47"/>
      <c r="AZ149" s="22"/>
      <c r="BA149" s="22"/>
      <c r="BB149" s="11"/>
      <c r="BC149" s="11"/>
      <c r="BG149" s="183"/>
      <c r="BH149" s="45"/>
      <c r="BI149" s="45"/>
    </row>
    <row r="150" spans="2:61" ht="45" x14ac:dyDescent="0.25">
      <c r="B150" s="14" t="s">
        <v>162</v>
      </c>
      <c r="C150" s="61"/>
      <c r="D150" s="61"/>
      <c r="E150" s="61"/>
      <c r="F150" s="61"/>
      <c r="R150" s="18" t="s">
        <v>44</v>
      </c>
      <c r="S150" s="239"/>
      <c r="T150" s="239"/>
      <c r="U150" s="73"/>
      <c r="V150" s="73" t="s">
        <v>137</v>
      </c>
      <c r="W150" s="73"/>
      <c r="X150" s="18" t="s">
        <v>44</v>
      </c>
      <c r="Y150" s="269"/>
      <c r="Z150" s="269"/>
      <c r="AA150" s="270"/>
      <c r="AB150" s="73"/>
      <c r="AF150" s="18" t="s">
        <v>42</v>
      </c>
      <c r="AG150" s="11"/>
      <c r="AH150" s="11"/>
      <c r="AI150" s="15"/>
      <c r="AJ150" s="11"/>
      <c r="AL150" s="18" t="s">
        <v>42</v>
      </c>
      <c r="AM150" s="11"/>
      <c r="AN150" s="11"/>
      <c r="AR150" s="18" t="s">
        <v>44</v>
      </c>
      <c r="AS150" s="212"/>
      <c r="AT150" s="212"/>
      <c r="AU150" s="212"/>
      <c r="AV150" s="212"/>
      <c r="AW150" s="212"/>
      <c r="BG150" s="183"/>
      <c r="BH150" s="45"/>
      <c r="BI150" s="45"/>
    </row>
    <row r="151" spans="2:61" x14ac:dyDescent="0.25">
      <c r="B151" s="18" t="s">
        <v>76</v>
      </c>
      <c r="C151" s="61"/>
      <c r="D151" s="61"/>
      <c r="E151" s="61"/>
      <c r="F151" s="61"/>
      <c r="R151" s="18" t="s">
        <v>76</v>
      </c>
      <c r="S151" s="11"/>
      <c r="T151" s="11"/>
      <c r="U151" s="72"/>
      <c r="V151" s="72"/>
      <c r="W151" s="72"/>
      <c r="X151" s="18" t="s">
        <v>76</v>
      </c>
      <c r="Y151" s="11"/>
      <c r="Z151" s="11"/>
      <c r="AA151" s="45"/>
      <c r="AB151" s="72"/>
      <c r="AF151" s="18" t="s">
        <v>43</v>
      </c>
      <c r="AG151" s="11"/>
      <c r="AH151" s="11"/>
      <c r="AI151" s="15"/>
      <c r="AJ151" s="11"/>
      <c r="AL151" s="18" t="s">
        <v>43</v>
      </c>
      <c r="AM151" s="11"/>
      <c r="AN151" s="11"/>
      <c r="AR151" s="18" t="s">
        <v>76</v>
      </c>
      <c r="AS151" s="15"/>
      <c r="AT151" s="15"/>
      <c r="AU151" s="15"/>
      <c r="AV151" s="15"/>
      <c r="AW151" s="15"/>
    </row>
    <row r="152" spans="2:61" x14ac:dyDescent="0.25">
      <c r="B152" s="18"/>
      <c r="C152" s="113"/>
      <c r="D152" s="113"/>
      <c r="E152" s="113"/>
      <c r="F152" s="113"/>
      <c r="S152">
        <f>S139*100/82</f>
        <v>25.609756097560975</v>
      </c>
      <c r="T152">
        <f>T139*100/82</f>
        <v>74.390243902439025</v>
      </c>
      <c r="AF152" s="18" t="s">
        <v>44</v>
      </c>
      <c r="AG152" s="15"/>
      <c r="AH152" s="15"/>
      <c r="AI152" s="15"/>
      <c r="AJ152" s="11"/>
      <c r="AL152" s="18" t="s">
        <v>44</v>
      </c>
      <c r="AM152" s="15"/>
      <c r="AN152" s="15"/>
      <c r="AS152">
        <f>AS139*100/AX140</f>
        <v>70.338554825669533</v>
      </c>
      <c r="AT152">
        <f>AT139*100/AX140</f>
        <v>0</v>
      </c>
      <c r="AV152">
        <f>AV139*100/AX140</f>
        <v>7.3774633653360286</v>
      </c>
      <c r="AW152">
        <f>AW139*100/AX140</f>
        <v>22.28398180899444</v>
      </c>
    </row>
    <row r="157" spans="2:61" ht="37.5" customHeight="1" x14ac:dyDescent="0.25">
      <c r="B157" s="235" t="s">
        <v>94</v>
      </c>
      <c r="C157" s="236"/>
      <c r="D157" s="236"/>
      <c r="E157" s="236"/>
      <c r="F157" s="236"/>
      <c r="G157" s="236"/>
      <c r="H157" s="236"/>
      <c r="I157" s="236"/>
      <c r="J157" s="236"/>
      <c r="K157" s="236"/>
      <c r="L157" s="236"/>
      <c r="Q157" s="235" t="s">
        <v>63</v>
      </c>
      <c r="R157" s="236"/>
      <c r="S157" s="236"/>
      <c r="V157" s="44"/>
      <c r="W157" s="44"/>
      <c r="X157" s="219" t="s">
        <v>90</v>
      </c>
      <c r="Y157" s="219"/>
      <c r="Z157" s="219"/>
      <c r="AF157" s="219" t="s">
        <v>103</v>
      </c>
      <c r="AG157" s="219"/>
      <c r="AH157" s="219"/>
      <c r="AI157" s="219"/>
      <c r="AJ157" s="219"/>
      <c r="AK157" s="219"/>
      <c r="AL157" s="219"/>
      <c r="AM157" s="219"/>
      <c r="AN157" s="219"/>
      <c r="AO157" s="219"/>
      <c r="AP157" s="219"/>
      <c r="AQ157" s="219"/>
      <c r="AR157" s="219"/>
      <c r="AS157" s="219"/>
      <c r="AT157" s="219"/>
      <c r="AU157" s="219"/>
      <c r="AV157" s="219"/>
      <c r="AW157" s="219"/>
      <c r="AX157" s="219"/>
    </row>
    <row r="158" spans="2:61" ht="81" customHeight="1" x14ac:dyDescent="0.25">
      <c r="B158" s="30">
        <v>2024</v>
      </c>
      <c r="C158" s="25" t="s">
        <v>126</v>
      </c>
      <c r="D158" s="25" t="s">
        <v>127</v>
      </c>
      <c r="E158" s="25" t="s">
        <v>128</v>
      </c>
      <c r="F158" s="25" t="s">
        <v>129</v>
      </c>
      <c r="G158" s="25" t="s">
        <v>132</v>
      </c>
      <c r="H158" s="25" t="s">
        <v>130</v>
      </c>
      <c r="I158" s="25" t="s">
        <v>131</v>
      </c>
      <c r="J158" s="25" t="s">
        <v>95</v>
      </c>
      <c r="K158" s="25" t="s">
        <v>142</v>
      </c>
      <c r="L158" s="25" t="s">
        <v>143</v>
      </c>
      <c r="Q158" s="20">
        <v>2023</v>
      </c>
      <c r="R158" s="13" t="s">
        <v>7</v>
      </c>
      <c r="S158" s="13" t="s">
        <v>116</v>
      </c>
      <c r="V158" s="126"/>
      <c r="W158" s="38"/>
      <c r="X158" s="268" t="s">
        <v>46</v>
      </c>
      <c r="Y158" s="268"/>
      <c r="Z158" s="268"/>
      <c r="AA158" t="s">
        <v>137</v>
      </c>
      <c r="AF158" s="8">
        <v>2024</v>
      </c>
      <c r="AG158" s="9" t="s">
        <v>421</v>
      </c>
      <c r="AH158" s="9" t="s">
        <v>422</v>
      </c>
      <c r="AI158" s="9" t="s">
        <v>423</v>
      </c>
      <c r="AJ158" s="9" t="s">
        <v>424</v>
      </c>
      <c r="AK158" s="9" t="s">
        <v>425</v>
      </c>
      <c r="AL158" s="9" t="s">
        <v>426</v>
      </c>
      <c r="AM158" s="9" t="s">
        <v>427</v>
      </c>
      <c r="AN158" s="9" t="s">
        <v>429</v>
      </c>
      <c r="AO158" s="9" t="s">
        <v>428</v>
      </c>
      <c r="AP158" s="9" t="s">
        <v>430</v>
      </c>
      <c r="AQ158" s="9" t="s">
        <v>431</v>
      </c>
      <c r="AR158" s="9" t="s">
        <v>432</v>
      </c>
      <c r="AS158" s="9" t="s">
        <v>433</v>
      </c>
      <c r="AT158" s="9" t="s">
        <v>434</v>
      </c>
      <c r="AU158" s="9" t="s">
        <v>435</v>
      </c>
      <c r="AV158" s="9" t="s">
        <v>436</v>
      </c>
      <c r="AW158" s="9"/>
      <c r="AX158" s="9"/>
    </row>
    <row r="159" spans="2:61" x14ac:dyDescent="0.25">
      <c r="B159" s="277" t="s">
        <v>259</v>
      </c>
      <c r="C159" s="204">
        <v>28</v>
      </c>
      <c r="D159" s="204">
        <v>13</v>
      </c>
      <c r="E159" s="204">
        <v>32</v>
      </c>
      <c r="F159" s="204">
        <v>3</v>
      </c>
      <c r="G159" s="204">
        <v>2</v>
      </c>
      <c r="H159" s="204">
        <v>4</v>
      </c>
      <c r="I159" s="204">
        <v>1</v>
      </c>
      <c r="J159" s="204">
        <v>20</v>
      </c>
      <c r="K159" s="204">
        <v>8</v>
      </c>
      <c r="L159" s="204">
        <v>0</v>
      </c>
      <c r="Q159" s="31" t="s">
        <v>33</v>
      </c>
      <c r="R159" s="207"/>
      <c r="S159" s="15">
        <v>130</v>
      </c>
      <c r="V159" s="126"/>
      <c r="W159" s="43"/>
      <c r="X159" s="25"/>
      <c r="Y159" s="25" t="s">
        <v>85</v>
      </c>
      <c r="Z159" s="24" t="s">
        <v>467</v>
      </c>
      <c r="AF159" s="10" t="s">
        <v>195</v>
      </c>
      <c r="AG159" s="7">
        <v>34</v>
      </c>
      <c r="AH159" s="5">
        <v>327</v>
      </c>
      <c r="AI159" s="5">
        <v>54</v>
      </c>
      <c r="AJ159" s="5">
        <v>19</v>
      </c>
      <c r="AK159" s="5">
        <v>132</v>
      </c>
      <c r="AL159" s="5">
        <v>36</v>
      </c>
      <c r="AM159" s="5">
        <v>114</v>
      </c>
      <c r="AN159" s="5">
        <v>204</v>
      </c>
      <c r="AO159" s="5">
        <v>106</v>
      </c>
      <c r="AP159" s="5">
        <v>37</v>
      </c>
      <c r="AQ159" s="5">
        <v>556</v>
      </c>
      <c r="AR159" s="5">
        <v>121</v>
      </c>
      <c r="AS159" s="5">
        <v>50</v>
      </c>
      <c r="AT159" s="5">
        <v>42</v>
      </c>
      <c r="AU159" s="5">
        <v>30</v>
      </c>
      <c r="AV159" s="5">
        <v>117</v>
      </c>
      <c r="AW159" s="5"/>
      <c r="AX159" s="5"/>
    </row>
    <row r="160" spans="2:61" x14ac:dyDescent="0.25">
      <c r="B160" s="278"/>
      <c r="C160" s="205"/>
      <c r="D160" s="205"/>
      <c r="E160" s="205"/>
      <c r="F160" s="205"/>
      <c r="G160" s="205"/>
      <c r="H160" s="205"/>
      <c r="I160" s="205"/>
      <c r="J160" s="205"/>
      <c r="K160" s="205"/>
      <c r="L160" s="205"/>
      <c r="Q160" s="32" t="s">
        <v>34</v>
      </c>
      <c r="R160" s="208"/>
      <c r="S160" s="15">
        <v>120</v>
      </c>
      <c r="V160" s="98"/>
      <c r="W160" s="45"/>
      <c r="X160" s="11" t="s">
        <v>48</v>
      </c>
      <c r="Y160" s="11">
        <v>48</v>
      </c>
      <c r="Z160" s="11">
        <v>20</v>
      </c>
      <c r="AF160" s="10" t="s">
        <v>196</v>
      </c>
      <c r="AG160" s="7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</row>
    <row r="161" spans="2:50" x14ac:dyDescent="0.25">
      <c r="B161" s="279"/>
      <c r="C161" s="206"/>
      <c r="D161" s="206"/>
      <c r="E161" s="206"/>
      <c r="F161" s="206"/>
      <c r="G161" s="206"/>
      <c r="H161" s="206"/>
      <c r="I161" s="206"/>
      <c r="J161" s="206"/>
      <c r="K161" s="206"/>
      <c r="L161" s="206"/>
      <c r="Q161" s="32" t="s">
        <v>35</v>
      </c>
      <c r="R161" s="208"/>
      <c r="S161" s="15">
        <v>85</v>
      </c>
      <c r="V161" s="98"/>
      <c r="W161" s="45"/>
      <c r="X161" s="11" t="s">
        <v>49</v>
      </c>
      <c r="Y161" s="11">
        <v>210</v>
      </c>
      <c r="Z161" s="11">
        <v>53</v>
      </c>
      <c r="AF161" s="10" t="s">
        <v>197</v>
      </c>
      <c r="AG161" s="7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</row>
    <row r="162" spans="2:50" x14ac:dyDescent="0.25">
      <c r="B162" s="18" t="s">
        <v>36</v>
      </c>
      <c r="C162" s="198"/>
      <c r="D162" s="198"/>
      <c r="E162" s="198"/>
      <c r="F162" s="198"/>
      <c r="G162" s="198"/>
      <c r="H162" s="198"/>
      <c r="I162" s="198"/>
      <c r="J162" s="198"/>
      <c r="K162" s="198"/>
      <c r="L162" s="198"/>
      <c r="Q162" s="32" t="s">
        <v>36</v>
      </c>
      <c r="R162" s="208"/>
      <c r="S162" s="15"/>
      <c r="V162" s="98"/>
      <c r="W162" s="45"/>
      <c r="X162" s="11" t="s">
        <v>50</v>
      </c>
      <c r="Y162" s="11">
        <v>204</v>
      </c>
      <c r="Z162" s="11">
        <v>58</v>
      </c>
      <c r="AF162" s="10" t="s">
        <v>198</v>
      </c>
      <c r="AG162" s="7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</row>
    <row r="163" spans="2:50" x14ac:dyDescent="0.25">
      <c r="B163" s="18" t="s">
        <v>37</v>
      </c>
      <c r="C163" s="199"/>
      <c r="D163" s="199"/>
      <c r="E163" s="199"/>
      <c r="F163" s="199"/>
      <c r="G163" s="199"/>
      <c r="H163" s="199"/>
      <c r="I163" s="199"/>
      <c r="J163" s="199"/>
      <c r="K163" s="199"/>
      <c r="L163" s="199"/>
      <c r="Q163" s="32" t="s">
        <v>37</v>
      </c>
      <c r="R163" s="208"/>
      <c r="S163" s="15"/>
      <c r="V163" s="98"/>
      <c r="W163" s="45"/>
      <c r="X163" s="11" t="s">
        <v>51</v>
      </c>
      <c r="Y163" s="11">
        <v>223</v>
      </c>
      <c r="Z163" s="11">
        <v>72</v>
      </c>
      <c r="AF163" s="10" t="s">
        <v>158</v>
      </c>
      <c r="AG163" s="135">
        <f>AG159*100/1979</f>
        <v>1.7180394138453765</v>
      </c>
      <c r="AH163" s="135">
        <f t="shared" ref="AH163:AV163" si="33">AH159*100/1979</f>
        <v>16.523496715512884</v>
      </c>
      <c r="AI163" s="135">
        <f t="shared" si="33"/>
        <v>2.7286508337544215</v>
      </c>
      <c r="AJ163" s="135">
        <f t="shared" si="33"/>
        <v>0.96008084891359269</v>
      </c>
      <c r="AK163" s="135">
        <f t="shared" si="33"/>
        <v>6.6700353713996972</v>
      </c>
      <c r="AL163" s="135">
        <f t="shared" si="33"/>
        <v>1.8191005558362809</v>
      </c>
      <c r="AM163" s="135">
        <f t="shared" si="33"/>
        <v>5.7604850934815559</v>
      </c>
      <c r="AN163" s="135">
        <f t="shared" si="33"/>
        <v>10.308236483072259</v>
      </c>
      <c r="AO163" s="135">
        <f t="shared" si="33"/>
        <v>5.3562405255179382</v>
      </c>
      <c r="AP163" s="135">
        <f t="shared" si="33"/>
        <v>1.8696311268317332</v>
      </c>
      <c r="AQ163" s="135">
        <f t="shared" si="33"/>
        <v>28.094997473471452</v>
      </c>
      <c r="AR163" s="135">
        <f t="shared" si="33"/>
        <v>6.1141990904497217</v>
      </c>
      <c r="AS163" s="135">
        <f t="shared" si="33"/>
        <v>2.5265285497726122</v>
      </c>
      <c r="AT163" s="135">
        <f t="shared" si="33"/>
        <v>2.1222839818089945</v>
      </c>
      <c r="AU163" s="135">
        <f t="shared" si="33"/>
        <v>1.5159171298635674</v>
      </c>
      <c r="AV163" s="135">
        <f t="shared" si="33"/>
        <v>5.9120768064679128</v>
      </c>
      <c r="AW163" s="5"/>
      <c r="AX163" s="5"/>
    </row>
    <row r="164" spans="2:50" x14ac:dyDescent="0.25">
      <c r="B164" s="18" t="s">
        <v>38</v>
      </c>
      <c r="C164" s="200"/>
      <c r="D164" s="200"/>
      <c r="E164" s="200"/>
      <c r="F164" s="200"/>
      <c r="G164" s="200"/>
      <c r="H164" s="200"/>
      <c r="I164" s="200"/>
      <c r="J164" s="200"/>
      <c r="K164" s="200"/>
      <c r="L164" s="200"/>
      <c r="Q164" s="32" t="s">
        <v>38</v>
      </c>
      <c r="R164" s="209"/>
      <c r="S164" s="15"/>
      <c r="V164" s="98"/>
      <c r="W164" s="45"/>
      <c r="X164" s="11" t="s">
        <v>52</v>
      </c>
      <c r="Y164" s="11">
        <v>126</v>
      </c>
      <c r="Z164" s="11">
        <v>37</v>
      </c>
      <c r="AF164" s="85"/>
      <c r="AG164" s="185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</row>
    <row r="165" spans="2:50" x14ac:dyDescent="0.25">
      <c r="B165" s="18" t="s">
        <v>39</v>
      </c>
      <c r="C165" s="210"/>
      <c r="D165" s="210"/>
      <c r="E165" s="210"/>
      <c r="F165" s="210"/>
      <c r="G165" s="210"/>
      <c r="H165" s="210"/>
      <c r="I165" s="210"/>
      <c r="J165" s="210"/>
      <c r="K165" s="210"/>
      <c r="L165" s="210"/>
      <c r="Q165" s="32" t="s">
        <v>39</v>
      </c>
      <c r="R165" s="198">
        <v>0</v>
      </c>
      <c r="S165" s="22"/>
      <c r="V165" s="98"/>
      <c r="W165" s="45"/>
      <c r="X165" s="11" t="s">
        <v>53</v>
      </c>
      <c r="Y165" s="11">
        <v>66</v>
      </c>
      <c r="Z165" s="11">
        <v>26</v>
      </c>
      <c r="AF165" s="169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</row>
    <row r="166" spans="2:50" x14ac:dyDescent="0.25">
      <c r="B166" s="18" t="s">
        <v>40</v>
      </c>
      <c r="C166" s="211"/>
      <c r="D166" s="211"/>
      <c r="E166" s="211"/>
      <c r="F166" s="211"/>
      <c r="G166" s="211"/>
      <c r="H166" s="211"/>
      <c r="I166" s="211"/>
      <c r="J166" s="211"/>
      <c r="K166" s="211"/>
      <c r="L166" s="211"/>
      <c r="Q166" s="32" t="s">
        <v>40</v>
      </c>
      <c r="R166" s="199"/>
      <c r="S166" s="60"/>
      <c r="AF166" s="85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</row>
    <row r="167" spans="2:50" x14ac:dyDescent="0.25">
      <c r="B167" s="18" t="s">
        <v>41</v>
      </c>
      <c r="C167" s="212"/>
      <c r="D167" s="212"/>
      <c r="E167" s="212"/>
      <c r="F167" s="212"/>
      <c r="G167" s="212"/>
      <c r="H167" s="212"/>
      <c r="I167" s="212"/>
      <c r="J167" s="212"/>
      <c r="K167" s="212"/>
      <c r="L167" s="212"/>
      <c r="Q167" s="32" t="s">
        <v>41</v>
      </c>
      <c r="R167" s="200"/>
      <c r="S167" s="60"/>
      <c r="AF167" s="85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</row>
    <row r="168" spans="2:50" x14ac:dyDescent="0.25">
      <c r="B168" s="18" t="s">
        <v>42</v>
      </c>
      <c r="C168" s="245"/>
      <c r="D168" s="245"/>
      <c r="E168" s="245"/>
      <c r="F168" s="245"/>
      <c r="G168" s="245"/>
      <c r="H168" s="245"/>
      <c r="I168" s="245"/>
      <c r="J168" s="245"/>
      <c r="K168" s="245"/>
      <c r="L168" s="245"/>
      <c r="Q168" s="32" t="s">
        <v>42</v>
      </c>
      <c r="R168" s="207">
        <v>0</v>
      </c>
      <c r="S168" s="15"/>
    </row>
    <row r="169" spans="2:50" x14ac:dyDescent="0.25">
      <c r="B169" s="18" t="s">
        <v>43</v>
      </c>
      <c r="C169" s="246"/>
      <c r="D169" s="246"/>
      <c r="E169" s="246"/>
      <c r="F169" s="246"/>
      <c r="G169" s="246"/>
      <c r="H169" s="246"/>
      <c r="I169" s="246"/>
      <c r="J169" s="246"/>
      <c r="K169" s="246"/>
      <c r="L169" s="246"/>
      <c r="Q169" s="32" t="s">
        <v>43</v>
      </c>
      <c r="R169" s="208"/>
      <c r="S169" s="11"/>
    </row>
    <row r="170" spans="2:50" ht="15.75" customHeight="1" x14ac:dyDescent="0.25">
      <c r="B170" s="18" t="s">
        <v>44</v>
      </c>
      <c r="C170" s="247"/>
      <c r="D170" s="247"/>
      <c r="E170" s="247"/>
      <c r="F170" s="247"/>
      <c r="G170" s="247"/>
      <c r="H170" s="247"/>
      <c r="I170" s="247"/>
      <c r="J170" s="247"/>
      <c r="K170" s="247"/>
      <c r="L170" s="247"/>
      <c r="Q170" s="32" t="s">
        <v>44</v>
      </c>
      <c r="R170" s="209"/>
      <c r="S170" s="11"/>
    </row>
    <row r="171" spans="2:50" ht="88.5" customHeight="1" x14ac:dyDescent="0.25">
      <c r="B171" s="18" t="s">
        <v>76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6" spans="2:50" ht="15" customHeight="1" x14ac:dyDescent="0.25">
      <c r="B176" s="219" t="s">
        <v>133</v>
      </c>
      <c r="C176" s="219"/>
      <c r="D176" s="219"/>
      <c r="E176" s="219"/>
      <c r="F176" s="219"/>
      <c r="G176" s="219"/>
      <c r="H176" s="219"/>
      <c r="I176" s="219"/>
      <c r="J176" s="44"/>
      <c r="K176" s="44"/>
      <c r="L176" s="251"/>
      <c r="M176" s="251"/>
    </row>
    <row r="177" spans="2:19" ht="30" x14ac:dyDescent="0.25">
      <c r="B177" s="30">
        <v>2024</v>
      </c>
      <c r="C177" s="25" t="s">
        <v>391</v>
      </c>
      <c r="D177" s="25" t="s">
        <v>392</v>
      </c>
      <c r="E177" s="25" t="s">
        <v>393</v>
      </c>
      <c r="F177" s="25" t="s">
        <v>394</v>
      </c>
      <c r="G177" s="25" t="s">
        <v>395</v>
      </c>
      <c r="H177" s="25" t="s">
        <v>396</v>
      </c>
      <c r="I177" s="25" t="s">
        <v>397</v>
      </c>
      <c r="J177" s="38"/>
      <c r="K177" s="38"/>
      <c r="L177" s="169"/>
      <c r="M177" s="180"/>
    </row>
    <row r="178" spans="2:19" x14ac:dyDescent="0.25">
      <c r="B178" s="18" t="s">
        <v>33</v>
      </c>
      <c r="C178" s="36">
        <v>1</v>
      </c>
      <c r="D178" s="36">
        <v>18</v>
      </c>
      <c r="E178" s="36">
        <v>36</v>
      </c>
      <c r="F178" s="36">
        <v>20</v>
      </c>
      <c r="G178" s="36">
        <v>14</v>
      </c>
      <c r="H178" s="36">
        <v>3</v>
      </c>
      <c r="I178" s="36">
        <v>0</v>
      </c>
      <c r="J178" s="43"/>
      <c r="K178" s="43"/>
      <c r="L178" s="181"/>
      <c r="M178" s="182"/>
    </row>
    <row r="179" spans="2:19" x14ac:dyDescent="0.25">
      <c r="B179" s="18" t="s">
        <v>34</v>
      </c>
      <c r="C179" s="11">
        <v>2</v>
      </c>
      <c r="D179" s="11">
        <v>14</v>
      </c>
      <c r="E179" s="11">
        <v>29</v>
      </c>
      <c r="F179" s="11">
        <v>19</v>
      </c>
      <c r="G179" s="11">
        <v>16</v>
      </c>
      <c r="H179" s="11">
        <v>3</v>
      </c>
      <c r="I179" s="11">
        <v>0</v>
      </c>
      <c r="J179" s="45"/>
      <c r="K179" s="45"/>
      <c r="L179" s="183"/>
      <c r="M179" s="182"/>
    </row>
    <row r="180" spans="2:19" x14ac:dyDescent="0.25">
      <c r="B180" s="18" t="s">
        <v>35</v>
      </c>
      <c r="C180" s="11">
        <v>0</v>
      </c>
      <c r="D180" s="11">
        <v>14</v>
      </c>
      <c r="E180" s="11">
        <v>20</v>
      </c>
      <c r="F180" s="11">
        <v>7</v>
      </c>
      <c r="G180" s="11">
        <v>5</v>
      </c>
      <c r="H180" s="11">
        <v>3</v>
      </c>
      <c r="I180" s="11">
        <v>42</v>
      </c>
      <c r="J180" s="45"/>
      <c r="K180" s="45"/>
      <c r="L180" s="183"/>
      <c r="M180" s="182"/>
    </row>
    <row r="181" spans="2:19" x14ac:dyDescent="0.25">
      <c r="B181" s="18" t="s">
        <v>36</v>
      </c>
      <c r="C181" s="224"/>
      <c r="D181" s="224"/>
      <c r="E181" s="224"/>
      <c r="F181" s="224"/>
      <c r="G181" s="224"/>
      <c r="H181" s="224"/>
      <c r="I181" s="224"/>
      <c r="J181" s="223"/>
      <c r="K181" s="223"/>
      <c r="L181" s="183"/>
      <c r="M181" s="182"/>
    </row>
    <row r="182" spans="2:19" x14ac:dyDescent="0.25">
      <c r="B182" s="18" t="s">
        <v>37</v>
      </c>
      <c r="C182" s="224"/>
      <c r="D182" s="224"/>
      <c r="E182" s="224"/>
      <c r="F182" s="224"/>
      <c r="G182" s="224"/>
      <c r="H182" s="224"/>
      <c r="I182" s="224"/>
      <c r="J182" s="223"/>
      <c r="K182" s="223"/>
      <c r="L182" s="183"/>
      <c r="M182" s="182"/>
    </row>
    <row r="183" spans="2:19" x14ac:dyDescent="0.25">
      <c r="B183" s="18" t="s">
        <v>38</v>
      </c>
      <c r="C183" s="224"/>
      <c r="D183" s="224"/>
      <c r="E183" s="224"/>
      <c r="F183" s="224"/>
      <c r="G183" s="224"/>
      <c r="H183" s="224"/>
      <c r="I183" s="224"/>
      <c r="J183" s="223"/>
      <c r="K183" s="223"/>
      <c r="L183" s="183"/>
      <c r="M183" s="182"/>
    </row>
    <row r="184" spans="2:19" x14ac:dyDescent="0.25">
      <c r="B184" s="18" t="s">
        <v>39</v>
      </c>
      <c r="C184" s="22"/>
      <c r="D184" s="22"/>
      <c r="E184" s="22"/>
      <c r="F184" s="22"/>
      <c r="G184" s="22"/>
      <c r="H184" s="22"/>
      <c r="I184" s="22"/>
      <c r="J184" s="45"/>
      <c r="K184" s="45"/>
      <c r="L184" s="183"/>
      <c r="M184" s="45"/>
    </row>
    <row r="185" spans="2:19" x14ac:dyDescent="0.25">
      <c r="B185" s="18" t="s">
        <v>40</v>
      </c>
      <c r="C185" s="22"/>
      <c r="D185" s="22"/>
      <c r="E185" s="22"/>
      <c r="F185" s="22"/>
      <c r="G185" s="22"/>
      <c r="H185" s="22"/>
      <c r="I185" s="22"/>
      <c r="J185" s="45"/>
      <c r="K185" s="45"/>
      <c r="L185" s="183"/>
      <c r="M185" s="182"/>
      <c r="O185" s="119"/>
      <c r="P185" s="72"/>
      <c r="Q185" s="72"/>
      <c r="R185" s="72"/>
      <c r="S185" s="72"/>
    </row>
    <row r="186" spans="2:19" x14ac:dyDescent="0.25">
      <c r="B186" s="18" t="s">
        <v>41</v>
      </c>
      <c r="C186" s="22"/>
      <c r="D186" s="22"/>
      <c r="E186" s="22"/>
      <c r="F186" s="22"/>
      <c r="G186" s="22"/>
      <c r="H186" s="22"/>
      <c r="I186" s="22"/>
      <c r="J186" s="45"/>
      <c r="K186" s="45"/>
      <c r="L186" s="183"/>
      <c r="M186" s="182"/>
      <c r="O186" s="72"/>
      <c r="P186" s="45"/>
      <c r="Q186" s="45"/>
      <c r="R186" s="72"/>
      <c r="S186" s="72"/>
    </row>
    <row r="187" spans="2:19" x14ac:dyDescent="0.25">
      <c r="B187" s="18" t="s">
        <v>42</v>
      </c>
      <c r="C187" s="22"/>
      <c r="D187" s="22"/>
      <c r="E187" s="22"/>
      <c r="F187" s="22"/>
      <c r="G187" s="22"/>
      <c r="H187" s="22"/>
      <c r="I187" s="22"/>
      <c r="J187" s="45"/>
      <c r="K187" s="45"/>
      <c r="L187" s="183"/>
      <c r="M187" s="182"/>
      <c r="O187" s="72"/>
      <c r="P187" s="45"/>
      <c r="Q187" s="45"/>
      <c r="R187" s="72"/>
      <c r="S187" s="72"/>
    </row>
    <row r="188" spans="2:19" x14ac:dyDescent="0.25">
      <c r="B188" s="18" t="s">
        <v>43</v>
      </c>
      <c r="C188" s="22"/>
      <c r="D188" s="22"/>
      <c r="E188" s="22"/>
      <c r="F188" s="22"/>
      <c r="G188" s="22"/>
      <c r="H188" s="22"/>
      <c r="I188" s="22"/>
      <c r="J188" s="45"/>
      <c r="K188" s="45"/>
      <c r="L188" s="183"/>
      <c r="M188" s="45"/>
      <c r="O188" s="72"/>
      <c r="P188" s="72"/>
      <c r="Q188" s="72"/>
      <c r="R188" s="72"/>
      <c r="S188" s="72"/>
    </row>
    <row r="189" spans="2:19" x14ac:dyDescent="0.25">
      <c r="B189" s="18" t="s">
        <v>44</v>
      </c>
      <c r="C189" s="22"/>
      <c r="D189" s="22"/>
      <c r="E189" s="22"/>
      <c r="F189" s="22"/>
      <c r="G189" s="22"/>
      <c r="H189" s="22"/>
      <c r="I189" s="22"/>
      <c r="J189" s="45"/>
      <c r="K189" s="45"/>
      <c r="L189" s="183"/>
      <c r="M189" s="45"/>
    </row>
    <row r="190" spans="2:19" x14ac:dyDescent="0.25">
      <c r="B190" s="18" t="s">
        <v>76</v>
      </c>
      <c r="C190" s="11">
        <f>SUM(C178:C180)</f>
        <v>3</v>
      </c>
      <c r="D190" s="11">
        <f t="shared" ref="D190:H190" si="34">SUM(D178:D180)</f>
        <v>46</v>
      </c>
      <c r="E190" s="11">
        <f t="shared" si="34"/>
        <v>85</v>
      </c>
      <c r="F190" s="11">
        <f t="shared" si="34"/>
        <v>46</v>
      </c>
      <c r="G190" s="11">
        <f t="shared" si="34"/>
        <v>35</v>
      </c>
      <c r="H190" s="11">
        <f t="shared" si="34"/>
        <v>9</v>
      </c>
      <c r="I190" s="11">
        <f>SUM(I178:I180)</f>
        <v>42</v>
      </c>
      <c r="J190" s="45"/>
      <c r="K190" s="45"/>
    </row>
    <row r="191" spans="2:19" x14ac:dyDescent="0.25">
      <c r="C191">
        <f>C190*100/266</f>
        <v>1.1278195488721805</v>
      </c>
      <c r="D191">
        <f t="shared" ref="D191:I191" si="35">D190*100/266</f>
        <v>17.293233082706767</v>
      </c>
      <c r="E191">
        <f t="shared" si="35"/>
        <v>31.954887218045112</v>
      </c>
      <c r="F191">
        <f t="shared" si="35"/>
        <v>17.293233082706767</v>
      </c>
      <c r="G191">
        <f t="shared" si="35"/>
        <v>13.157894736842104</v>
      </c>
      <c r="H191">
        <f t="shared" si="35"/>
        <v>3.3834586466165413</v>
      </c>
      <c r="I191">
        <f t="shared" si="35"/>
        <v>15.789473684210526</v>
      </c>
    </row>
    <row r="195" spans="1:49" ht="23.25" x14ac:dyDescent="0.35">
      <c r="E195" s="249" t="s">
        <v>104</v>
      </c>
      <c r="F195" s="249"/>
      <c r="G195" s="249"/>
      <c r="H195" s="249"/>
      <c r="I195" s="249"/>
      <c r="J195" s="249"/>
      <c r="K195" s="249"/>
      <c r="L195" s="249"/>
      <c r="M195" s="249"/>
      <c r="N195" s="249"/>
      <c r="AK195" s="261" t="s">
        <v>153</v>
      </c>
      <c r="AL195" s="261"/>
      <c r="AM195" s="261"/>
      <c r="AN195" s="261"/>
      <c r="AO195" s="261"/>
      <c r="AP195" s="261"/>
      <c r="AQ195" s="261"/>
      <c r="AR195" s="261"/>
      <c r="AS195" s="261"/>
      <c r="AT195" s="261"/>
      <c r="AU195" s="261"/>
      <c r="AV195" s="261"/>
    </row>
    <row r="197" spans="1:49" ht="23.25" x14ac:dyDescent="0.35">
      <c r="A197" s="256" t="s">
        <v>105</v>
      </c>
      <c r="B197" s="256"/>
      <c r="C197" s="256"/>
      <c r="D197" s="256"/>
      <c r="E197" s="256"/>
      <c r="F197" s="256"/>
      <c r="G197" s="256"/>
      <c r="H197" s="256"/>
      <c r="I197" s="256"/>
    </row>
    <row r="199" spans="1:49" ht="45.75" customHeight="1" x14ac:dyDescent="0.25">
      <c r="B199" s="235" t="s">
        <v>106</v>
      </c>
      <c r="C199" s="236"/>
      <c r="D199" s="236"/>
      <c r="E199" s="236"/>
      <c r="G199" s="235" t="s">
        <v>109</v>
      </c>
      <c r="H199" s="236"/>
      <c r="I199" s="236"/>
      <c r="J199" s="236"/>
      <c r="M199" s="193" t="s">
        <v>54</v>
      </c>
      <c r="N199" s="194"/>
      <c r="O199" s="194"/>
      <c r="P199" s="194"/>
      <c r="Q199" s="194"/>
      <c r="AF199" s="235" t="s">
        <v>154</v>
      </c>
      <c r="AG199" s="236"/>
      <c r="AH199" s="236"/>
      <c r="AI199" s="236"/>
      <c r="AJ199" s="236"/>
      <c r="AL199" s="229" t="s">
        <v>155</v>
      </c>
      <c r="AM199" s="230"/>
      <c r="AN199" s="230"/>
      <c r="AO199" s="230"/>
      <c r="AP199" s="230"/>
      <c r="AQ199" s="230"/>
      <c r="AR199" s="231"/>
      <c r="AU199" s="229" t="s">
        <v>54</v>
      </c>
      <c r="AV199" s="230"/>
      <c r="AW199" s="231"/>
    </row>
    <row r="200" spans="1:49" ht="36.75" customHeight="1" x14ac:dyDescent="0.25">
      <c r="B200" s="17">
        <v>2023</v>
      </c>
      <c r="C200" s="254" t="s">
        <v>32</v>
      </c>
      <c r="D200" s="254"/>
      <c r="E200" s="17" t="s">
        <v>134</v>
      </c>
      <c r="G200" s="17">
        <v>2023</v>
      </c>
      <c r="H200" s="254" t="s">
        <v>32</v>
      </c>
      <c r="I200" s="254"/>
      <c r="J200" s="17" t="s">
        <v>134</v>
      </c>
      <c r="M200" s="16"/>
      <c r="N200" s="271" t="s">
        <v>257</v>
      </c>
      <c r="O200" s="272"/>
      <c r="P200" s="271" t="s">
        <v>258</v>
      </c>
      <c r="Q200" s="272"/>
      <c r="AF200" s="20">
        <v>2024</v>
      </c>
      <c r="AG200" s="275" t="s">
        <v>32</v>
      </c>
      <c r="AH200" s="276"/>
      <c r="AI200" s="276"/>
      <c r="AJ200" s="276"/>
      <c r="AL200" s="141" t="s">
        <v>355</v>
      </c>
      <c r="AM200" s="141" t="s">
        <v>46</v>
      </c>
      <c r="AN200" s="142" t="s">
        <v>158</v>
      </c>
      <c r="AO200" s="17"/>
      <c r="AP200" s="23"/>
      <c r="AQ200" s="23"/>
      <c r="AR200" s="17"/>
      <c r="AU200" s="16"/>
      <c r="AV200" s="25" t="s">
        <v>437</v>
      </c>
      <c r="AW200" s="25" t="s">
        <v>438</v>
      </c>
    </row>
    <row r="201" spans="1:49" ht="30" x14ac:dyDescent="0.25">
      <c r="B201" s="31"/>
      <c r="C201" s="40" t="s">
        <v>98</v>
      </c>
      <c r="D201" s="40" t="s">
        <v>99</v>
      </c>
      <c r="E201" s="31"/>
      <c r="G201" s="31"/>
      <c r="H201" s="40" t="s">
        <v>98</v>
      </c>
      <c r="I201" s="40" t="s">
        <v>99</v>
      </c>
      <c r="J201" s="31"/>
      <c r="M201" s="18"/>
      <c r="N201" s="52" t="s">
        <v>99</v>
      </c>
      <c r="O201" s="52" t="s">
        <v>98</v>
      </c>
      <c r="P201" s="52" t="s">
        <v>99</v>
      </c>
      <c r="Q201" s="52" t="s">
        <v>98</v>
      </c>
      <c r="AF201" s="31"/>
      <c r="AG201" s="40" t="s">
        <v>98</v>
      </c>
      <c r="AH201" s="40" t="s">
        <v>99</v>
      </c>
      <c r="AI201" s="11" t="s">
        <v>76</v>
      </c>
      <c r="AJ201" s="11" t="s">
        <v>158</v>
      </c>
      <c r="AL201" s="71" t="s">
        <v>356</v>
      </c>
      <c r="AM201" s="140">
        <v>9</v>
      </c>
      <c r="AN201" s="71">
        <f>AM201*100/112</f>
        <v>8.0357142857142865</v>
      </c>
      <c r="AO201" s="22"/>
      <c r="AP201" s="11"/>
      <c r="AQ201" s="11"/>
      <c r="AR201" s="22"/>
      <c r="AU201" s="18" t="s">
        <v>199</v>
      </c>
      <c r="AV201" s="52">
        <v>75</v>
      </c>
      <c r="AW201" s="52">
        <v>47</v>
      </c>
    </row>
    <row r="202" spans="1:49" ht="30" x14ac:dyDescent="0.25">
      <c r="B202" s="31" t="s">
        <v>33</v>
      </c>
      <c r="C202" s="49">
        <v>236</v>
      </c>
      <c r="D202" s="49">
        <v>0</v>
      </c>
      <c r="E202" s="107">
        <f>C202+D202</f>
        <v>236</v>
      </c>
      <c r="G202" s="31" t="s">
        <v>33</v>
      </c>
      <c r="H202" s="49">
        <v>136</v>
      </c>
      <c r="I202" s="49"/>
      <c r="J202" s="106">
        <f>H202+I202</f>
        <v>136</v>
      </c>
      <c r="M202" s="18" t="s">
        <v>199</v>
      </c>
      <c r="N202" s="50">
        <v>20</v>
      </c>
      <c r="O202" s="50">
        <v>621</v>
      </c>
      <c r="P202" s="50">
        <v>1</v>
      </c>
      <c r="Q202" s="50">
        <v>100</v>
      </c>
      <c r="R202">
        <v>742</v>
      </c>
      <c r="AF202" s="134" t="s">
        <v>365</v>
      </c>
      <c r="AG202" s="15">
        <v>60</v>
      </c>
      <c r="AH202" s="15">
        <v>4</v>
      </c>
      <c r="AI202" s="15">
        <f>AG202+AH202</f>
        <v>64</v>
      </c>
      <c r="AJ202" s="11">
        <f>AI202*100/AI205</f>
        <v>52.459016393442624</v>
      </c>
      <c r="AL202" s="71" t="s">
        <v>357</v>
      </c>
      <c r="AM202" s="140">
        <v>9</v>
      </c>
      <c r="AN202" s="71">
        <f>AM202*100/112</f>
        <v>8.0357142857142865</v>
      </c>
      <c r="AO202" s="22"/>
      <c r="AP202" s="11"/>
      <c r="AQ202" s="11"/>
      <c r="AR202" s="22"/>
      <c r="AU202" s="18" t="s">
        <v>254</v>
      </c>
      <c r="AV202" s="52"/>
      <c r="AW202" s="52"/>
    </row>
    <row r="203" spans="1:49" ht="30" x14ac:dyDescent="0.25">
      <c r="B203" s="32" t="s">
        <v>34</v>
      </c>
      <c r="C203" s="49">
        <v>435</v>
      </c>
      <c r="D203" s="49">
        <v>21</v>
      </c>
      <c r="E203" s="107">
        <f t="shared" ref="E203:E204" si="36">C203+D203</f>
        <v>456</v>
      </c>
      <c r="G203" s="32" t="s">
        <v>34</v>
      </c>
      <c r="H203" s="49">
        <v>344</v>
      </c>
      <c r="I203" s="49">
        <v>21</v>
      </c>
      <c r="J203" s="106">
        <f t="shared" ref="J203:J204" si="37">H203+I203</f>
        <v>365</v>
      </c>
      <c r="M203" s="18" t="s">
        <v>254</v>
      </c>
      <c r="N203" s="61"/>
      <c r="O203" s="61"/>
      <c r="P203" s="61"/>
      <c r="Q203" s="61"/>
      <c r="AF203" s="76" t="s">
        <v>366</v>
      </c>
      <c r="AG203" s="15">
        <v>43</v>
      </c>
      <c r="AH203" s="15">
        <v>6</v>
      </c>
      <c r="AI203" s="15">
        <f>AG203+AH203</f>
        <v>49</v>
      </c>
      <c r="AJ203" s="11">
        <f>AI203*100/AI205</f>
        <v>40.16393442622951</v>
      </c>
      <c r="AL203" s="71" t="s">
        <v>358</v>
      </c>
      <c r="AM203" s="140">
        <v>6</v>
      </c>
      <c r="AN203" s="71">
        <f t="shared" ref="AN203:AN209" si="38">AM203*100/112</f>
        <v>5.3571428571428568</v>
      </c>
      <c r="AO203" s="22"/>
      <c r="AP203" s="11"/>
      <c r="AQ203" s="11"/>
      <c r="AR203" s="22"/>
      <c r="AU203" s="18" t="s">
        <v>256</v>
      </c>
      <c r="AV203" s="61"/>
      <c r="AW203" s="61"/>
    </row>
    <row r="204" spans="1:49" ht="30" x14ac:dyDescent="0.25">
      <c r="B204" s="32" t="s">
        <v>35</v>
      </c>
      <c r="C204" s="49">
        <v>50</v>
      </c>
      <c r="D204" s="49">
        <v>0</v>
      </c>
      <c r="E204" s="107">
        <f t="shared" si="36"/>
        <v>50</v>
      </c>
      <c r="G204" s="32" t="s">
        <v>35</v>
      </c>
      <c r="H204" s="49">
        <v>28</v>
      </c>
      <c r="I204" s="49">
        <v>0</v>
      </c>
      <c r="J204" s="106">
        <f t="shared" si="37"/>
        <v>28</v>
      </c>
      <c r="M204" s="18" t="s">
        <v>256</v>
      </c>
      <c r="N204" s="61"/>
      <c r="O204" s="61"/>
      <c r="P204" s="61"/>
      <c r="Q204" s="61"/>
      <c r="AF204" s="76" t="s">
        <v>367</v>
      </c>
      <c r="AG204" s="15">
        <v>9</v>
      </c>
      <c r="AH204" s="15">
        <v>0</v>
      </c>
      <c r="AI204" s="15">
        <f>AG204+AH204</f>
        <v>9</v>
      </c>
      <c r="AJ204" s="11">
        <f>AI204*100/AI205</f>
        <v>7.3770491803278686</v>
      </c>
      <c r="AL204" s="71" t="s">
        <v>359</v>
      </c>
      <c r="AM204" s="140">
        <v>13</v>
      </c>
      <c r="AN204" s="71">
        <f t="shared" si="38"/>
        <v>11.607142857142858</v>
      </c>
      <c r="AO204" s="22"/>
      <c r="AP204" s="11"/>
      <c r="AQ204" s="11"/>
      <c r="AR204" s="22"/>
      <c r="AU204" s="18" t="s">
        <v>255</v>
      </c>
      <c r="AV204" s="52"/>
      <c r="AW204" s="52"/>
    </row>
    <row r="205" spans="1:49" ht="30" x14ac:dyDescent="0.25">
      <c r="B205" s="32" t="s">
        <v>36</v>
      </c>
      <c r="C205" s="15"/>
      <c r="D205" s="15"/>
      <c r="E205" s="32"/>
      <c r="G205" s="32" t="s">
        <v>36</v>
      </c>
      <c r="H205" s="15"/>
      <c r="I205" s="15"/>
      <c r="J205" s="32"/>
      <c r="M205" s="18" t="s">
        <v>255</v>
      </c>
      <c r="N205" s="61"/>
      <c r="O205" s="61"/>
      <c r="P205" s="61"/>
      <c r="Q205" s="61"/>
      <c r="AF205" s="32" t="s">
        <v>36</v>
      </c>
      <c r="AG205" s="15"/>
      <c r="AH205" s="15"/>
      <c r="AI205" s="15">
        <f>SUM(AI202:AI204)</f>
        <v>122</v>
      </c>
      <c r="AJ205" s="11"/>
      <c r="AL205" s="71" t="s">
        <v>360</v>
      </c>
      <c r="AM205" s="140">
        <v>11</v>
      </c>
      <c r="AN205" s="71">
        <f t="shared" si="38"/>
        <v>9.8214285714285712</v>
      </c>
      <c r="AO205" s="22"/>
      <c r="AP205" s="11"/>
      <c r="AQ205" s="11"/>
      <c r="AR205" s="22"/>
      <c r="AU205" s="18" t="s">
        <v>158</v>
      </c>
      <c r="AV205" s="136">
        <f>AV201*100/122</f>
        <v>61.475409836065573</v>
      </c>
      <c r="AW205" s="136">
        <f>AW201*100/122</f>
        <v>38.524590163934427</v>
      </c>
    </row>
    <row r="206" spans="1:49" ht="30" x14ac:dyDescent="0.25">
      <c r="B206" s="32" t="s">
        <v>37</v>
      </c>
      <c r="C206" s="15"/>
      <c r="D206" s="15"/>
      <c r="E206" s="32"/>
      <c r="G206" s="32" t="s">
        <v>37</v>
      </c>
      <c r="H206" s="15"/>
      <c r="I206" s="15"/>
      <c r="J206" s="32"/>
      <c r="M206" s="108" t="s">
        <v>177</v>
      </c>
      <c r="N206" s="11">
        <f>641*100/742</f>
        <v>86.388140161725062</v>
      </c>
      <c r="O206" s="61"/>
      <c r="P206" s="61"/>
      <c r="Q206" s="61"/>
      <c r="AF206" s="32" t="s">
        <v>37</v>
      </c>
      <c r="AG206" s="15"/>
      <c r="AH206" s="15"/>
      <c r="AI206" s="11"/>
      <c r="AJ206" s="11"/>
      <c r="AL206" s="71" t="s">
        <v>361</v>
      </c>
      <c r="AM206" s="140">
        <v>11</v>
      </c>
      <c r="AN206" s="71">
        <f t="shared" si="38"/>
        <v>9.8214285714285712</v>
      </c>
      <c r="AO206" s="22"/>
      <c r="AP206" s="11"/>
      <c r="AQ206" s="11"/>
      <c r="AR206" s="22"/>
    </row>
    <row r="207" spans="1:49" ht="30" x14ac:dyDescent="0.25">
      <c r="B207" s="32" t="s">
        <v>38</v>
      </c>
      <c r="C207" s="15"/>
      <c r="D207" s="15"/>
      <c r="E207" s="32"/>
      <c r="G207" s="32" t="s">
        <v>38</v>
      </c>
      <c r="H207" s="15"/>
      <c r="I207" s="15"/>
      <c r="J207" s="32"/>
      <c r="M207" s="108" t="s">
        <v>178</v>
      </c>
      <c r="N207" s="11">
        <f>75*101/742</f>
        <v>10.2088948787062</v>
      </c>
      <c r="O207" s="61"/>
      <c r="P207" s="61"/>
      <c r="Q207" s="61"/>
      <c r="AF207" s="32" t="s">
        <v>38</v>
      </c>
      <c r="AG207" s="15"/>
      <c r="AH207" s="15"/>
      <c r="AI207" s="11"/>
      <c r="AJ207" s="11"/>
      <c r="AL207" s="77" t="s">
        <v>362</v>
      </c>
      <c r="AM207" s="140">
        <v>18</v>
      </c>
      <c r="AN207" s="71">
        <f t="shared" si="38"/>
        <v>16.071428571428573</v>
      </c>
      <c r="AO207" s="11"/>
      <c r="AP207" s="11"/>
      <c r="AQ207" s="11"/>
      <c r="AR207" s="11"/>
    </row>
    <row r="208" spans="1:49" ht="30" x14ac:dyDescent="0.25">
      <c r="B208" s="32" t="s">
        <v>39</v>
      </c>
      <c r="C208" s="22"/>
      <c r="D208" s="22"/>
      <c r="E208" s="65"/>
      <c r="G208" s="32" t="s">
        <v>39</v>
      </c>
      <c r="H208" s="22"/>
      <c r="I208" s="22"/>
      <c r="J208" s="65"/>
      <c r="M208" s="18"/>
      <c r="N208" s="94"/>
      <c r="O208" s="94"/>
      <c r="P208" s="94"/>
      <c r="Q208" s="94"/>
      <c r="AF208" s="32" t="s">
        <v>39</v>
      </c>
      <c r="AG208" s="22"/>
      <c r="AH208" s="22"/>
      <c r="AI208" s="11"/>
      <c r="AJ208" s="22"/>
      <c r="AL208" s="77" t="s">
        <v>363</v>
      </c>
      <c r="AM208" s="140">
        <v>17</v>
      </c>
      <c r="AN208" s="71">
        <f t="shared" si="38"/>
        <v>15.178571428571429</v>
      </c>
      <c r="AO208" s="11"/>
      <c r="AP208" s="22"/>
      <c r="AQ208" s="11"/>
      <c r="AR208" s="11"/>
    </row>
    <row r="209" spans="2:61" ht="30" x14ac:dyDescent="0.25">
      <c r="B209" s="32" t="s">
        <v>40</v>
      </c>
      <c r="C209" s="60"/>
      <c r="D209" s="60"/>
      <c r="E209" s="65"/>
      <c r="G209" s="32" t="s">
        <v>40</v>
      </c>
      <c r="H209" s="60"/>
      <c r="I209" s="60"/>
      <c r="J209" s="65"/>
      <c r="AF209" s="32" t="s">
        <v>40</v>
      </c>
      <c r="AG209" s="60"/>
      <c r="AH209" s="60"/>
      <c r="AI209" s="11"/>
      <c r="AJ209" s="22"/>
      <c r="AL209" s="77" t="s">
        <v>364</v>
      </c>
      <c r="AM209" s="140">
        <v>18</v>
      </c>
      <c r="AN209" s="71">
        <f t="shared" si="38"/>
        <v>16.071428571428573</v>
      </c>
      <c r="AO209" s="11"/>
      <c r="AP209" s="22"/>
      <c r="AQ209" s="11"/>
      <c r="AR209" s="11"/>
    </row>
    <row r="210" spans="2:61" x14ac:dyDescent="0.25">
      <c r="B210" s="32" t="s">
        <v>41</v>
      </c>
      <c r="C210" s="60"/>
      <c r="D210" s="60"/>
      <c r="E210" s="65"/>
      <c r="G210" s="32" t="s">
        <v>41</v>
      </c>
      <c r="H210" s="60"/>
      <c r="I210" s="60"/>
      <c r="J210" s="65"/>
      <c r="AF210" s="32" t="s">
        <v>41</v>
      </c>
      <c r="AG210" s="60"/>
      <c r="AH210" s="60"/>
      <c r="AI210" s="11"/>
      <c r="AJ210" s="22"/>
      <c r="AN210" s="77"/>
      <c r="AO210" s="22"/>
      <c r="AP210" s="22"/>
      <c r="AQ210" s="11"/>
      <c r="AR210" s="22"/>
    </row>
    <row r="211" spans="2:61" x14ac:dyDescent="0.25">
      <c r="B211" s="76" t="s">
        <v>190</v>
      </c>
      <c r="C211" s="60"/>
      <c r="D211" s="60"/>
      <c r="E211" s="65"/>
      <c r="F211">
        <f>E211*100/717</f>
        <v>0</v>
      </c>
      <c r="G211" s="32" t="s">
        <v>42</v>
      </c>
      <c r="H211" s="60"/>
      <c r="I211" s="60"/>
      <c r="J211" s="65"/>
      <c r="AF211" s="76"/>
      <c r="AG211" s="60"/>
      <c r="AH211" s="60"/>
      <c r="AI211" s="11"/>
      <c r="AJ211" s="15"/>
    </row>
    <row r="212" spans="2:61" x14ac:dyDescent="0.25">
      <c r="B212" s="76" t="s">
        <v>43</v>
      </c>
      <c r="C212" s="22"/>
      <c r="D212" s="22"/>
      <c r="E212" s="65"/>
      <c r="F212">
        <f t="shared" ref="F212:F213" si="39">E212*100/717</f>
        <v>0</v>
      </c>
      <c r="G212" s="32" t="s">
        <v>43</v>
      </c>
      <c r="H212" s="22"/>
      <c r="I212" s="22"/>
      <c r="J212" s="65"/>
      <c r="AF212" s="76"/>
      <c r="AG212" s="22"/>
      <c r="AH212" s="22"/>
      <c r="AI212" s="11"/>
      <c r="AJ212" s="15"/>
    </row>
    <row r="213" spans="2:61" x14ac:dyDescent="0.25">
      <c r="B213" s="76" t="s">
        <v>44</v>
      </c>
      <c r="C213" s="22"/>
      <c r="D213" s="22"/>
      <c r="E213" s="65"/>
      <c r="F213">
        <f t="shared" si="39"/>
        <v>0</v>
      </c>
      <c r="G213" s="32" t="s">
        <v>44</v>
      </c>
      <c r="H213" s="22"/>
      <c r="I213" s="22"/>
      <c r="J213" s="65"/>
      <c r="AF213" s="76"/>
      <c r="AG213" s="22"/>
      <c r="AH213" s="22"/>
      <c r="AI213" s="11"/>
      <c r="AJ213" s="15"/>
    </row>
    <row r="214" spans="2:61" x14ac:dyDescent="0.25">
      <c r="AG214" s="39"/>
      <c r="AH214" s="39"/>
    </row>
    <row r="215" spans="2:61" x14ac:dyDescent="0.25">
      <c r="AG215" s="39"/>
      <c r="AH215" s="89"/>
    </row>
    <row r="216" spans="2:61" ht="60.75" customHeight="1" x14ac:dyDescent="0.25">
      <c r="B216" s="44"/>
      <c r="C216" s="44"/>
      <c r="D216" s="45"/>
      <c r="E216" s="45"/>
      <c r="F216" s="44"/>
      <c r="G216" s="44"/>
      <c r="H216" s="45"/>
      <c r="I216" s="45"/>
      <c r="J216" s="44"/>
      <c r="K216" s="44"/>
      <c r="L216" s="45"/>
      <c r="M216" s="45"/>
      <c r="N216" s="44"/>
      <c r="O216" s="44"/>
      <c r="P216" s="45"/>
      <c r="Q216" s="45"/>
      <c r="R216" s="44"/>
      <c r="S216" s="44"/>
    </row>
    <row r="217" spans="2:61" x14ac:dyDescent="0.25">
      <c r="B217" s="169"/>
      <c r="C217" s="180"/>
      <c r="D217" s="45"/>
      <c r="E217" s="45"/>
      <c r="F217" s="169"/>
      <c r="G217" s="180"/>
      <c r="H217" s="45"/>
      <c r="I217" s="45"/>
      <c r="J217" s="169"/>
      <c r="K217" s="180"/>
      <c r="L217" s="45"/>
      <c r="M217" s="45"/>
      <c r="N217" s="169"/>
      <c r="O217" s="180"/>
      <c r="P217" s="45"/>
      <c r="Q217" s="45"/>
      <c r="R217" s="169"/>
      <c r="S217" s="180"/>
    </row>
    <row r="218" spans="2:61" ht="25.5" customHeight="1" x14ac:dyDescent="0.25">
      <c r="B218" s="181"/>
      <c r="C218" s="182"/>
      <c r="D218" s="45"/>
      <c r="E218" s="45"/>
      <c r="F218" s="181"/>
      <c r="G218" s="182"/>
      <c r="H218" s="45"/>
      <c r="I218" s="45"/>
      <c r="J218" s="181"/>
      <c r="K218" s="182"/>
      <c r="L218" s="45"/>
      <c r="M218" s="45"/>
      <c r="N218" s="181"/>
      <c r="O218" s="182"/>
      <c r="P218" s="45"/>
      <c r="Q218" s="45"/>
      <c r="R218" s="181"/>
      <c r="S218" s="182"/>
      <c r="AG218" s="219" t="s">
        <v>185</v>
      </c>
      <c r="AH218" s="219"/>
      <c r="AI218" s="219"/>
      <c r="AL218" s="193" t="s">
        <v>186</v>
      </c>
      <c r="AM218" s="194"/>
      <c r="AN218" s="194"/>
      <c r="AO218" s="194"/>
      <c r="AR218" s="193" t="s">
        <v>187</v>
      </c>
      <c r="AS218" s="194"/>
      <c r="AT218" s="194"/>
      <c r="AU218" s="194"/>
      <c r="BA218" s="44"/>
      <c r="BB218" s="44"/>
      <c r="BC218" s="44"/>
      <c r="BD218" s="44"/>
      <c r="BE218" s="44"/>
      <c r="BF218" s="44"/>
      <c r="BG218" s="44"/>
      <c r="BH218" s="44"/>
      <c r="BI218" s="44"/>
    </row>
    <row r="219" spans="2:61" ht="69" customHeight="1" thickBot="1" x14ac:dyDescent="0.3">
      <c r="B219" s="166" t="s">
        <v>146</v>
      </c>
      <c r="C219" s="167"/>
      <c r="D219" s="167"/>
      <c r="E219" s="45"/>
      <c r="F219" s="183"/>
      <c r="G219" s="235" t="s">
        <v>110</v>
      </c>
      <c r="H219" s="236"/>
      <c r="I219" s="236"/>
      <c r="J219" s="236"/>
      <c r="K219" s="236"/>
      <c r="L219" s="236"/>
      <c r="M219" s="45"/>
      <c r="N219" s="183"/>
      <c r="O219" s="182"/>
      <c r="P219" s="45"/>
      <c r="Q219" s="45"/>
      <c r="R219" s="183"/>
      <c r="S219" s="182"/>
      <c r="AG219" s="16"/>
      <c r="AH219" s="25" t="s">
        <v>439</v>
      </c>
      <c r="AI219" s="25" t="s">
        <v>440</v>
      </c>
      <c r="AL219" s="12"/>
      <c r="AM219" s="109" t="s">
        <v>441</v>
      </c>
      <c r="AN219" s="109" t="s">
        <v>442</v>
      </c>
      <c r="AO219" s="109"/>
      <c r="AR219" s="12"/>
      <c r="AS219" s="109" t="s">
        <v>443</v>
      </c>
      <c r="AT219" s="109" t="s">
        <v>442</v>
      </c>
      <c r="AU219" s="109"/>
      <c r="BA219" s="45"/>
      <c r="BB219" s="38"/>
      <c r="BC219" s="38"/>
      <c r="BD219" s="38"/>
      <c r="BE219" s="38"/>
      <c r="BF219" s="38"/>
      <c r="BG219" s="38"/>
      <c r="BH219" s="38"/>
      <c r="BI219" s="38"/>
    </row>
    <row r="220" spans="2:61" ht="26.25" thickTop="1" x14ac:dyDescent="0.25">
      <c r="B220" s="20">
        <v>2024</v>
      </c>
      <c r="C220" s="46" t="s">
        <v>145</v>
      </c>
      <c r="D220" s="46" t="s">
        <v>135</v>
      </c>
      <c r="E220" s="45"/>
      <c r="F220" s="183"/>
      <c r="G220" s="25" t="s">
        <v>47</v>
      </c>
      <c r="H220" s="25" t="s">
        <v>259</v>
      </c>
      <c r="I220" s="24" t="s">
        <v>158</v>
      </c>
      <c r="J220" s="25"/>
      <c r="K220" s="24"/>
      <c r="L220" s="24"/>
      <c r="M220" s="45"/>
      <c r="N220" s="183"/>
      <c r="O220" s="182"/>
      <c r="P220" s="45"/>
      <c r="Q220" s="45"/>
      <c r="R220" s="183"/>
      <c r="S220" s="182"/>
      <c r="AG220" s="18" t="s">
        <v>199</v>
      </c>
      <c r="AH220" s="168">
        <v>27</v>
      </c>
      <c r="AI220" s="168">
        <v>2</v>
      </c>
      <c r="AL220" s="144" t="s">
        <v>199</v>
      </c>
      <c r="AM220" s="143">
        <v>32</v>
      </c>
      <c r="AN220" s="143">
        <v>3</v>
      </c>
      <c r="AO220" s="145">
        <f>SUM(AM220:AN220)</f>
        <v>35</v>
      </c>
      <c r="AR220" s="18" t="s">
        <v>199</v>
      </c>
      <c r="AS220" s="136">
        <v>32</v>
      </c>
      <c r="AT220" s="136">
        <v>3</v>
      </c>
      <c r="AU220" s="136"/>
      <c r="BA220" s="98"/>
      <c r="BB220" s="169"/>
      <c r="BC220" s="169"/>
      <c r="BD220" s="169"/>
      <c r="BE220" s="169"/>
      <c r="BF220" s="169"/>
      <c r="BG220" s="169"/>
      <c r="BH220" s="169"/>
      <c r="BI220" s="169"/>
    </row>
    <row r="221" spans="2:61" ht="30" x14ac:dyDescent="0.25">
      <c r="B221" s="31" t="s">
        <v>33</v>
      </c>
      <c r="C221" s="15">
        <v>236</v>
      </c>
      <c r="D221" s="15">
        <v>4</v>
      </c>
      <c r="E221" s="45"/>
      <c r="F221" s="183"/>
      <c r="G221" s="71" t="s">
        <v>348</v>
      </c>
      <c r="H221" s="11">
        <v>11</v>
      </c>
      <c r="I221" s="11">
        <f>H221*100/742</f>
        <v>1.4824797843665769</v>
      </c>
      <c r="J221" s="71"/>
      <c r="K221" s="11"/>
      <c r="L221" s="11"/>
      <c r="M221" s="45"/>
      <c r="N221" s="183"/>
      <c r="O221" s="182"/>
      <c r="P221" s="45"/>
      <c r="Q221" s="45"/>
      <c r="R221" s="183"/>
      <c r="S221" s="182"/>
      <c r="AG221" s="18" t="s">
        <v>254</v>
      </c>
      <c r="AH221" s="168"/>
      <c r="AI221" s="168"/>
      <c r="AL221" s="18" t="s">
        <v>254</v>
      </c>
      <c r="AM221" s="138"/>
      <c r="AN221" s="138"/>
      <c r="AO221" s="136"/>
      <c r="AR221" s="18" t="s">
        <v>254</v>
      </c>
      <c r="AS221" s="136"/>
      <c r="AT221" s="136"/>
      <c r="AU221" s="136"/>
      <c r="BA221" s="98"/>
      <c r="BB221" s="169"/>
      <c r="BC221" s="169"/>
      <c r="BD221" s="169"/>
      <c r="BE221" s="169"/>
      <c r="BF221" s="169"/>
      <c r="BG221" s="169"/>
      <c r="BH221" s="169"/>
      <c r="BI221" s="169"/>
    </row>
    <row r="222" spans="2:61" ht="30" x14ac:dyDescent="0.25">
      <c r="B222" s="32" t="s">
        <v>34</v>
      </c>
      <c r="C222" s="15">
        <v>456</v>
      </c>
      <c r="D222" s="15">
        <v>7</v>
      </c>
      <c r="E222" s="45"/>
      <c r="F222" s="183"/>
      <c r="G222" s="71" t="s">
        <v>349</v>
      </c>
      <c r="H222" s="11">
        <v>61</v>
      </c>
      <c r="I222" s="11">
        <f t="shared" ref="I222:I227" si="40">H222*100/742</f>
        <v>8.2210242587601083</v>
      </c>
      <c r="J222" s="71"/>
      <c r="K222" s="11"/>
      <c r="L222" s="11"/>
      <c r="M222" s="45"/>
      <c r="N222" s="183"/>
      <c r="O222" s="182"/>
      <c r="P222" s="45"/>
      <c r="Q222" s="45"/>
      <c r="R222" s="183"/>
      <c r="S222" s="182"/>
      <c r="AG222" s="18" t="s">
        <v>256</v>
      </c>
      <c r="AH222" s="168"/>
      <c r="AI222" s="168"/>
      <c r="AL222" s="18" t="s">
        <v>256</v>
      </c>
      <c r="AM222" s="138"/>
      <c r="AN222" s="138"/>
      <c r="AO222" s="138"/>
      <c r="AR222" s="18" t="s">
        <v>256</v>
      </c>
      <c r="AS222" s="136"/>
      <c r="AT222" s="136"/>
      <c r="AU222" s="136"/>
      <c r="BA222" s="98"/>
      <c r="BB222" s="169"/>
      <c r="BC222" s="169"/>
      <c r="BD222" s="169"/>
      <c r="BE222" s="169"/>
      <c r="BF222" s="169"/>
      <c r="BG222" s="169"/>
      <c r="BH222" s="169"/>
      <c r="BI222" s="169"/>
    </row>
    <row r="223" spans="2:61" ht="30" x14ac:dyDescent="0.25">
      <c r="B223" s="32" t="s">
        <v>35</v>
      </c>
      <c r="C223" s="15">
        <v>50</v>
      </c>
      <c r="D223" s="15">
        <v>3</v>
      </c>
      <c r="E223" s="45"/>
      <c r="F223" s="183"/>
      <c r="G223" s="71" t="s">
        <v>350</v>
      </c>
      <c r="H223" s="11">
        <v>175</v>
      </c>
      <c r="I223" s="11">
        <f t="shared" si="40"/>
        <v>23.584905660377359</v>
      </c>
      <c r="J223" s="71"/>
      <c r="K223" s="11"/>
      <c r="L223" s="11"/>
      <c r="M223" s="45"/>
      <c r="N223" s="183"/>
      <c r="O223" s="182"/>
      <c r="P223" s="45"/>
      <c r="Q223" s="45"/>
      <c r="R223" s="183"/>
      <c r="S223" s="182"/>
      <c r="AG223" s="18" t="s">
        <v>255</v>
      </c>
      <c r="AH223" s="168"/>
      <c r="AI223" s="168"/>
      <c r="AL223" s="18" t="s">
        <v>255</v>
      </c>
      <c r="AM223" s="138"/>
      <c r="AN223" s="138"/>
      <c r="AO223" s="138"/>
      <c r="AR223" s="18" t="s">
        <v>255</v>
      </c>
      <c r="AS223" s="136"/>
      <c r="AT223" s="136"/>
      <c r="AU223" s="136"/>
      <c r="BA223" s="98"/>
      <c r="BB223" s="169"/>
      <c r="BC223" s="169"/>
      <c r="BD223" s="169"/>
      <c r="BE223" s="169"/>
      <c r="BF223" s="169"/>
      <c r="BG223" s="169"/>
      <c r="BH223" s="169"/>
      <c r="BI223" s="169"/>
    </row>
    <row r="224" spans="2:61" ht="30" x14ac:dyDescent="0.25">
      <c r="B224" s="32" t="s">
        <v>36</v>
      </c>
      <c r="C224" s="15"/>
      <c r="D224" s="15"/>
      <c r="E224" s="45"/>
      <c r="F224" s="183"/>
      <c r="G224" s="71" t="s">
        <v>351</v>
      </c>
      <c r="H224" s="11">
        <v>246</v>
      </c>
      <c r="I224" s="11">
        <f t="shared" si="40"/>
        <v>33.153638814016169</v>
      </c>
      <c r="J224" s="71"/>
      <c r="K224" s="11"/>
      <c r="L224" s="11"/>
      <c r="M224" s="45"/>
      <c r="N224" s="183"/>
      <c r="O224" s="45"/>
      <c r="P224" s="45"/>
      <c r="Q224" s="45"/>
      <c r="R224" s="183"/>
      <c r="S224" s="45"/>
      <c r="AG224" s="18" t="s">
        <v>158</v>
      </c>
      <c r="AH224" s="122">
        <f>AH220*100/29</f>
        <v>93.103448275862064</v>
      </c>
      <c r="AI224" s="122">
        <f>AI220*100/29</f>
        <v>6.8965517241379306</v>
      </c>
      <c r="AL224" s="18" t="s">
        <v>158</v>
      </c>
      <c r="AM224" s="122">
        <f>AM220*100/35</f>
        <v>91.428571428571431</v>
      </c>
      <c r="AN224" s="122">
        <f>AN220*100/35</f>
        <v>8.5714285714285712</v>
      </c>
      <c r="AO224" s="138"/>
      <c r="AR224" s="18" t="s">
        <v>158</v>
      </c>
      <c r="AS224" s="117">
        <f>AS220*100/35</f>
        <v>91.428571428571431</v>
      </c>
      <c r="AT224" s="117">
        <f>AT220*100/35</f>
        <v>8.5714285714285712</v>
      </c>
      <c r="AU224" s="136"/>
      <c r="BA224" s="98"/>
      <c r="BB224" s="169"/>
      <c r="BC224" s="169"/>
      <c r="BD224" s="169"/>
      <c r="BE224" s="169"/>
      <c r="BF224" s="169"/>
      <c r="BG224" s="169"/>
      <c r="BH224" s="169"/>
      <c r="BI224" s="169"/>
    </row>
    <row r="225" spans="2:61" ht="30" x14ac:dyDescent="0.25">
      <c r="B225" s="32" t="s">
        <v>37</v>
      </c>
      <c r="C225" s="15"/>
      <c r="D225" s="15"/>
      <c r="E225" s="45"/>
      <c r="F225" s="183"/>
      <c r="G225" s="71" t="s">
        <v>352</v>
      </c>
      <c r="H225" s="11">
        <v>172</v>
      </c>
      <c r="I225" s="11">
        <f t="shared" si="40"/>
        <v>23.180592991913748</v>
      </c>
      <c r="J225" s="71"/>
      <c r="K225" s="11"/>
      <c r="L225" s="11"/>
      <c r="M225" s="45"/>
      <c r="N225" s="183"/>
      <c r="O225" s="45"/>
      <c r="P225" s="45"/>
      <c r="Q225" s="45"/>
      <c r="R225" s="183"/>
      <c r="S225" s="45"/>
      <c r="AO225" s="137"/>
      <c r="AR225" s="98"/>
      <c r="AS225" s="137"/>
      <c r="AT225" s="137"/>
      <c r="AU225" s="137"/>
      <c r="BA225" s="98"/>
      <c r="BB225" s="169"/>
      <c r="BC225" s="169"/>
      <c r="BD225" s="169"/>
      <c r="BE225" s="169"/>
      <c r="BF225" s="169"/>
      <c r="BG225" s="169"/>
      <c r="BH225" s="169"/>
      <c r="BI225" s="169"/>
    </row>
    <row r="226" spans="2:61" ht="30" x14ac:dyDescent="0.25">
      <c r="B226" s="32" t="s">
        <v>38</v>
      </c>
      <c r="C226" s="15"/>
      <c r="D226" s="15"/>
      <c r="E226" s="45"/>
      <c r="F226" s="183"/>
      <c r="G226" s="71" t="s">
        <v>353</v>
      </c>
      <c r="H226" s="11">
        <v>60</v>
      </c>
      <c r="I226" s="11">
        <f t="shared" si="40"/>
        <v>8.0862533692722369</v>
      </c>
      <c r="J226" s="71"/>
      <c r="K226" s="11"/>
      <c r="L226" s="11"/>
      <c r="M226" s="45"/>
      <c r="N226" s="183"/>
      <c r="O226" s="45"/>
      <c r="P226" s="45"/>
      <c r="Q226" s="45"/>
      <c r="R226" s="183"/>
      <c r="S226" s="45"/>
      <c r="AO226" s="137"/>
      <c r="AR226" s="98"/>
      <c r="AS226" s="137"/>
      <c r="AT226" s="137"/>
      <c r="AU226" s="137"/>
      <c r="BA226" s="98"/>
      <c r="BB226" s="169"/>
      <c r="BC226" s="169"/>
      <c r="BD226" s="169"/>
      <c r="BE226" s="169"/>
      <c r="BF226" s="169"/>
      <c r="BG226" s="169"/>
      <c r="BH226" s="169"/>
      <c r="BI226" s="169"/>
    </row>
    <row r="227" spans="2:61" ht="30" x14ac:dyDescent="0.25">
      <c r="B227" s="32" t="s">
        <v>39</v>
      </c>
      <c r="C227" s="22"/>
      <c r="D227" s="22"/>
      <c r="E227" s="45"/>
      <c r="F227" s="183"/>
      <c r="G227" s="71" t="s">
        <v>354</v>
      </c>
      <c r="H227" s="11">
        <v>17</v>
      </c>
      <c r="I227" s="11">
        <f t="shared" si="40"/>
        <v>2.2911051212938007</v>
      </c>
      <c r="J227" s="71"/>
      <c r="K227" s="11"/>
      <c r="L227" s="11"/>
      <c r="M227" s="45"/>
      <c r="N227" s="183"/>
      <c r="O227" s="182"/>
      <c r="P227" s="45"/>
      <c r="Q227" s="45"/>
      <c r="R227" s="183"/>
      <c r="S227" s="182"/>
      <c r="AG227" s="119"/>
      <c r="AH227" s="169"/>
      <c r="AI227" s="169"/>
      <c r="AO227" s="137"/>
      <c r="AR227" s="98"/>
      <c r="AS227" s="137"/>
      <c r="AT227" s="137"/>
      <c r="AU227" s="137"/>
      <c r="BA227" s="98"/>
      <c r="BB227" s="169"/>
      <c r="BC227" s="169"/>
      <c r="BD227" s="169"/>
      <c r="BE227" s="169"/>
      <c r="BF227" s="169"/>
      <c r="BG227" s="169"/>
      <c r="BH227" s="169"/>
      <c r="BI227" s="169"/>
    </row>
    <row r="228" spans="2:61" x14ac:dyDescent="0.25">
      <c r="B228" s="32" t="s">
        <v>40</v>
      </c>
      <c r="C228" s="60"/>
      <c r="D228" s="60"/>
      <c r="E228" s="45"/>
      <c r="F228" s="183"/>
      <c r="G228" s="48" t="s">
        <v>147</v>
      </c>
      <c r="H228" s="48">
        <f>SUM(H221:H227)</f>
        <v>742</v>
      </c>
      <c r="I228" s="11"/>
      <c r="J228" s="11"/>
      <c r="K228" s="11"/>
      <c r="L228" s="11"/>
      <c r="M228" s="45"/>
      <c r="N228" s="183"/>
      <c r="O228" s="45"/>
      <c r="P228" s="45"/>
      <c r="Q228" s="45"/>
      <c r="R228" s="183"/>
      <c r="S228" s="45"/>
      <c r="AG228" s="119"/>
      <c r="AH228" s="169"/>
      <c r="AI228" s="169"/>
      <c r="AO228" s="137"/>
      <c r="AR228" s="98"/>
      <c r="AS228" s="137"/>
      <c r="AT228" s="137"/>
      <c r="AU228" s="137"/>
      <c r="BA228" s="98"/>
      <c r="BB228" s="169"/>
      <c r="BC228" s="169"/>
      <c r="BD228" s="169"/>
      <c r="BE228" s="169"/>
      <c r="BF228" s="169"/>
      <c r="BG228" s="169"/>
      <c r="BH228" s="169"/>
      <c r="BI228" s="169"/>
    </row>
    <row r="229" spans="2:61" x14ac:dyDescent="0.25">
      <c r="B229" s="32" t="s">
        <v>41</v>
      </c>
      <c r="C229" s="60"/>
      <c r="D229" s="60"/>
      <c r="E229" s="45"/>
      <c r="F229" s="183"/>
      <c r="G229" s="45"/>
      <c r="H229" s="45"/>
      <c r="I229" s="45"/>
      <c r="J229" s="183"/>
      <c r="K229" s="45"/>
      <c r="L229" s="45"/>
      <c r="M229" s="45"/>
      <c r="N229" s="183"/>
      <c r="O229" s="45"/>
      <c r="P229" s="45"/>
      <c r="Q229" s="45"/>
      <c r="R229" s="183"/>
      <c r="S229" s="45"/>
      <c r="AO229" s="72"/>
    </row>
    <row r="230" spans="2:61" x14ac:dyDescent="0.25">
      <c r="B230" s="32" t="s">
        <v>42</v>
      </c>
      <c r="C230" s="15"/>
      <c r="D230" s="15"/>
    </row>
    <row r="231" spans="2:61" x14ac:dyDescent="0.25">
      <c r="B231" s="32" t="s">
        <v>43</v>
      </c>
      <c r="C231" s="11"/>
      <c r="D231" s="11"/>
    </row>
    <row r="232" spans="2:61" ht="36" customHeight="1" x14ac:dyDescent="0.25">
      <c r="B232" s="32" t="s">
        <v>44</v>
      </c>
      <c r="C232" s="11"/>
      <c r="D232" s="11"/>
    </row>
    <row r="233" spans="2:61" ht="36.75" customHeight="1" x14ac:dyDescent="0.25">
      <c r="M233" s="39"/>
    </row>
    <row r="236" spans="2:61" ht="30" customHeight="1" x14ac:dyDescent="0.25">
      <c r="B236" s="253" t="s">
        <v>260</v>
      </c>
      <c r="C236" s="253"/>
      <c r="D236" s="253"/>
      <c r="E236" s="253"/>
      <c r="F236" s="253"/>
      <c r="G236" s="253"/>
      <c r="H236" s="253"/>
      <c r="I236" s="253"/>
      <c r="AF236" s="219" t="s">
        <v>188</v>
      </c>
      <c r="AG236" s="219"/>
      <c r="AH236" s="219"/>
      <c r="AI236" s="219"/>
      <c r="AJ236" s="219"/>
      <c r="AK236" s="219"/>
      <c r="AL236" s="219"/>
      <c r="AM236" s="219"/>
      <c r="AN236" s="219"/>
      <c r="AU236" s="193" t="s">
        <v>189</v>
      </c>
      <c r="AV236" s="194"/>
      <c r="AW236" s="194"/>
      <c r="AX236" s="194"/>
      <c r="AY236" s="194"/>
      <c r="AZ236" s="194"/>
      <c r="BA236" s="194"/>
      <c r="BB236" s="194"/>
      <c r="BC236" s="194"/>
      <c r="BD236" s="194"/>
    </row>
    <row r="237" spans="2:61" ht="105" x14ac:dyDescent="0.25">
      <c r="AF237" s="16"/>
      <c r="AG237" s="25" t="s">
        <v>444</v>
      </c>
      <c r="AH237" s="25" t="s">
        <v>445</v>
      </c>
      <c r="AI237" s="25" t="s">
        <v>446</v>
      </c>
      <c r="AJ237" s="25" t="s">
        <v>447</v>
      </c>
      <c r="AK237" s="25" t="s">
        <v>448</v>
      </c>
      <c r="AL237" s="25" t="s">
        <v>451</v>
      </c>
      <c r="AM237" s="25" t="s">
        <v>450</v>
      </c>
      <c r="AN237" s="25" t="s">
        <v>449</v>
      </c>
      <c r="AU237" s="16"/>
      <c r="AV237" s="25" t="s">
        <v>368</v>
      </c>
      <c r="AW237" s="25" t="s">
        <v>369</v>
      </c>
      <c r="AX237" s="25" t="s">
        <v>370</v>
      </c>
      <c r="AY237" s="25" t="s">
        <v>371</v>
      </c>
      <c r="AZ237" s="25" t="s">
        <v>453</v>
      </c>
      <c r="BA237" s="25" t="s">
        <v>372</v>
      </c>
      <c r="BB237" s="25" t="s">
        <v>373</v>
      </c>
      <c r="BC237" s="25" t="s">
        <v>374</v>
      </c>
      <c r="BD237" s="25" t="s">
        <v>452</v>
      </c>
    </row>
    <row r="238" spans="2:61" ht="30.75" customHeight="1" x14ac:dyDescent="0.25">
      <c r="B238" s="193" t="s">
        <v>111</v>
      </c>
      <c r="C238" s="194"/>
      <c r="D238" s="194"/>
      <c r="E238" s="194"/>
      <c r="G238" s="229" t="s">
        <v>112</v>
      </c>
      <c r="H238" s="230"/>
      <c r="I238" s="230"/>
      <c r="J238" s="231"/>
      <c r="L238" s="166" t="s">
        <v>111</v>
      </c>
      <c r="M238" s="167"/>
      <c r="N238" s="167"/>
      <c r="O238" s="167"/>
      <c r="AF238" s="18" t="s">
        <v>199</v>
      </c>
      <c r="AG238" s="171">
        <v>13</v>
      </c>
      <c r="AH238" s="171">
        <v>19</v>
      </c>
      <c r="AI238" s="171">
        <v>4</v>
      </c>
      <c r="AJ238" s="171">
        <v>28</v>
      </c>
      <c r="AK238" s="171">
        <v>4</v>
      </c>
      <c r="AL238" s="171">
        <v>1</v>
      </c>
      <c r="AM238" s="171">
        <v>2</v>
      </c>
      <c r="AN238" s="171">
        <v>1</v>
      </c>
      <c r="AO238" s="186">
        <v>40</v>
      </c>
      <c r="AU238" s="201" t="s">
        <v>454</v>
      </c>
      <c r="AV238" s="136">
        <v>1</v>
      </c>
      <c r="AW238" s="136">
        <v>1</v>
      </c>
      <c r="AX238" s="136">
        <v>1</v>
      </c>
      <c r="AY238" s="136"/>
      <c r="AZ238" s="136"/>
      <c r="BA238" s="136"/>
      <c r="BB238" s="136"/>
      <c r="BC238" s="136"/>
      <c r="BD238" s="198">
        <v>46</v>
      </c>
    </row>
    <row r="239" spans="2:61" x14ac:dyDescent="0.25">
      <c r="B239" s="17">
        <v>2023</v>
      </c>
      <c r="C239" s="170" t="s">
        <v>32</v>
      </c>
      <c r="D239" s="170"/>
      <c r="E239" s="17" t="s">
        <v>136</v>
      </c>
      <c r="G239" s="30" t="s">
        <v>355</v>
      </c>
      <c r="H239" s="24" t="s">
        <v>46</v>
      </c>
      <c r="I239" s="25" t="s">
        <v>158</v>
      </c>
      <c r="J239" s="24"/>
      <c r="L239" s="17">
        <v>2024</v>
      </c>
      <c r="M239" s="149" t="s">
        <v>193</v>
      </c>
      <c r="N239" s="149" t="s">
        <v>158</v>
      </c>
      <c r="O239" s="17"/>
      <c r="AF239" s="18" t="s">
        <v>254</v>
      </c>
      <c r="AG239" s="168"/>
      <c r="AH239" s="168"/>
      <c r="AI239" s="168"/>
      <c r="AJ239" s="168"/>
      <c r="AK239" s="168"/>
      <c r="AL239" s="168"/>
      <c r="AM239" s="168"/>
      <c r="AN239" s="168"/>
      <c r="AU239" s="202"/>
      <c r="AV239" s="136"/>
      <c r="AW239" s="136"/>
      <c r="AX239" s="136"/>
      <c r="AY239" s="136">
        <v>1</v>
      </c>
      <c r="AZ239" s="136">
        <v>1</v>
      </c>
      <c r="BA239" s="136">
        <v>1</v>
      </c>
      <c r="BB239" s="136">
        <v>1</v>
      </c>
      <c r="BC239" s="136">
        <v>1</v>
      </c>
      <c r="BD239" s="199"/>
    </row>
    <row r="240" spans="2:61" ht="30" x14ac:dyDescent="0.25">
      <c r="B240" s="31"/>
      <c r="C240" s="40" t="s">
        <v>98</v>
      </c>
      <c r="D240" s="40" t="s">
        <v>99</v>
      </c>
      <c r="E240" s="31"/>
      <c r="G240" s="71" t="s">
        <v>179</v>
      </c>
      <c r="H240" s="22">
        <v>770</v>
      </c>
      <c r="I240" s="71">
        <f>H240*100/H246</f>
        <v>7.8172588832487309</v>
      </c>
      <c r="J240" s="22"/>
      <c r="L240" s="134" t="s">
        <v>462</v>
      </c>
      <c r="M240" s="40">
        <v>41</v>
      </c>
      <c r="N240" s="151">
        <f>M240*100/89</f>
        <v>46.067415730337082</v>
      </c>
      <c r="O240" s="31"/>
      <c r="P240">
        <v>89</v>
      </c>
      <c r="AF240" s="18" t="s">
        <v>256</v>
      </c>
      <c r="AG240" s="168"/>
      <c r="AH240" s="168"/>
      <c r="AI240" s="168"/>
      <c r="AJ240" s="168"/>
      <c r="AK240" s="168"/>
      <c r="AL240" s="168"/>
      <c r="AM240" s="168"/>
      <c r="AN240" s="168"/>
      <c r="AU240" s="203"/>
      <c r="AV240" s="220">
        <v>0</v>
      </c>
      <c r="AW240" s="221"/>
      <c r="AX240" s="221"/>
      <c r="AY240" s="221"/>
      <c r="AZ240" s="221"/>
      <c r="BA240" s="221"/>
      <c r="BB240" s="221"/>
      <c r="BC240" s="222"/>
      <c r="BD240" s="200"/>
    </row>
    <row r="241" spans="2:56" ht="30" x14ac:dyDescent="0.25">
      <c r="B241" s="31" t="s">
        <v>33</v>
      </c>
      <c r="C241" s="60"/>
      <c r="D241" s="60"/>
      <c r="E241" s="139">
        <v>41</v>
      </c>
      <c r="G241" s="71" t="s">
        <v>180</v>
      </c>
      <c r="H241" s="60">
        <v>3870</v>
      </c>
      <c r="I241" s="71">
        <f>H241*100/H246</f>
        <v>39.289340101522839</v>
      </c>
      <c r="J241" s="60"/>
      <c r="L241" s="76" t="s">
        <v>461</v>
      </c>
      <c r="M241" s="150">
        <v>32</v>
      </c>
      <c r="N241" s="151">
        <f t="shared" ref="N241:N242" si="41">M241*100/89</f>
        <v>35.955056179775283</v>
      </c>
      <c r="O241" s="139"/>
      <c r="AF241" s="18" t="s">
        <v>255</v>
      </c>
      <c r="AG241" s="168"/>
      <c r="AH241" s="168"/>
      <c r="AI241" s="168"/>
      <c r="AJ241" s="168"/>
      <c r="AK241" s="168"/>
      <c r="AL241" s="168"/>
      <c r="AM241" s="168"/>
      <c r="AN241" s="168"/>
      <c r="AU241" s="32" t="s">
        <v>158</v>
      </c>
      <c r="AV241" s="136"/>
      <c r="AW241" s="136"/>
      <c r="AX241" s="136"/>
      <c r="AY241" s="136"/>
      <c r="AZ241" s="136"/>
      <c r="BA241" s="136"/>
      <c r="BB241" s="136"/>
      <c r="BC241" s="136"/>
      <c r="BD241" s="11"/>
    </row>
    <row r="242" spans="2:56" ht="30" x14ac:dyDescent="0.25">
      <c r="B242" s="32" t="s">
        <v>34</v>
      </c>
      <c r="C242" s="60"/>
      <c r="D242" s="60"/>
      <c r="E242" s="65">
        <v>32</v>
      </c>
      <c r="F242" s="45"/>
      <c r="G242" s="71" t="s">
        <v>181</v>
      </c>
      <c r="H242" s="60">
        <v>3092</v>
      </c>
      <c r="I242" s="71">
        <f>H242*100/H246</f>
        <v>31.390862944162436</v>
      </c>
      <c r="J242" s="60"/>
      <c r="K242" s="72"/>
      <c r="L242" s="76" t="s">
        <v>460</v>
      </c>
      <c r="M242" s="150">
        <v>16</v>
      </c>
      <c r="N242" s="151">
        <f t="shared" si="41"/>
        <v>17.977528089887642</v>
      </c>
      <c r="O242" s="65"/>
      <c r="AF242" s="18" t="s">
        <v>158</v>
      </c>
      <c r="AG242" s="122">
        <f>AG238*100/72</f>
        <v>18.055555555555557</v>
      </c>
      <c r="AH242" s="122">
        <f t="shared" ref="AH242:AN242" si="42">AH238*100/72</f>
        <v>26.388888888888889</v>
      </c>
      <c r="AI242" s="122">
        <f t="shared" si="42"/>
        <v>5.5555555555555554</v>
      </c>
      <c r="AJ242" s="122">
        <f t="shared" si="42"/>
        <v>38.888888888888886</v>
      </c>
      <c r="AK242" s="122">
        <f t="shared" si="42"/>
        <v>5.5555555555555554</v>
      </c>
      <c r="AL242" s="122">
        <f t="shared" si="42"/>
        <v>1.3888888888888888</v>
      </c>
      <c r="AM242" s="122">
        <f t="shared" si="42"/>
        <v>2.7777777777777777</v>
      </c>
      <c r="AN242" s="122">
        <f t="shared" si="42"/>
        <v>1.3888888888888888</v>
      </c>
      <c r="AU242" s="32" t="s">
        <v>36</v>
      </c>
      <c r="AV242" s="136"/>
      <c r="AW242" s="136"/>
      <c r="AX242" s="136"/>
      <c r="AY242" s="136"/>
      <c r="AZ242" s="136"/>
      <c r="BA242" s="136"/>
      <c r="BB242" s="136"/>
      <c r="BC242" s="136"/>
      <c r="BD242" s="11"/>
    </row>
    <row r="243" spans="2:56" ht="30" x14ac:dyDescent="0.25">
      <c r="B243" s="32" t="s">
        <v>35</v>
      </c>
      <c r="C243" s="60"/>
      <c r="D243" s="60"/>
      <c r="E243" s="65">
        <v>16</v>
      </c>
      <c r="F243" s="45"/>
      <c r="G243" s="71" t="s">
        <v>182</v>
      </c>
      <c r="H243" s="60">
        <v>1466</v>
      </c>
      <c r="I243" s="71">
        <f>H243*100/H246</f>
        <v>14.883248730964468</v>
      </c>
      <c r="J243" s="60"/>
      <c r="K243" s="72"/>
      <c r="L243" s="32" t="s">
        <v>36</v>
      </c>
      <c r="M243" s="60"/>
      <c r="N243" s="60"/>
      <c r="O243" s="65"/>
      <c r="AF243" s="98"/>
      <c r="AG243" s="169"/>
      <c r="AH243" s="169"/>
      <c r="AI243" s="169"/>
      <c r="AJ243" s="169"/>
      <c r="AK243" s="169"/>
      <c r="AL243" s="169"/>
      <c r="AM243" s="169"/>
      <c r="AN243" s="169"/>
      <c r="AU243" s="32" t="s">
        <v>37</v>
      </c>
      <c r="AV243" s="136"/>
      <c r="AW243" s="136"/>
      <c r="AX243" s="136"/>
      <c r="AY243" s="136"/>
      <c r="AZ243" s="136"/>
      <c r="BA243" s="136"/>
      <c r="BB243" s="136"/>
      <c r="BC243" s="136"/>
      <c r="BD243" s="11"/>
    </row>
    <row r="244" spans="2:56" ht="30" x14ac:dyDescent="0.25">
      <c r="B244" s="32" t="s">
        <v>36</v>
      </c>
      <c r="C244" s="60"/>
      <c r="D244" s="60"/>
      <c r="E244" s="65"/>
      <c r="F244" s="72"/>
      <c r="G244" s="71" t="s">
        <v>183</v>
      </c>
      <c r="H244" s="22">
        <v>474</v>
      </c>
      <c r="I244" s="71">
        <f>H244*100/H246</f>
        <v>4.812182741116751</v>
      </c>
      <c r="J244" s="22"/>
      <c r="K244" s="45"/>
      <c r="L244" s="32" t="s">
        <v>37</v>
      </c>
      <c r="M244" s="60"/>
      <c r="N244" s="60"/>
      <c r="O244" s="65"/>
      <c r="AF244" s="98"/>
      <c r="AG244" s="169"/>
      <c r="AH244" s="169"/>
      <c r="AI244" s="169"/>
      <c r="AJ244" s="169"/>
      <c r="AK244" s="169"/>
      <c r="AL244" s="169"/>
      <c r="AM244" s="169"/>
      <c r="AN244" s="169"/>
      <c r="AU244" s="32" t="s">
        <v>38</v>
      </c>
      <c r="AV244" s="136"/>
      <c r="AW244" s="136"/>
      <c r="AX244" s="136"/>
      <c r="AY244" s="136"/>
      <c r="AZ244" s="136"/>
      <c r="BA244" s="136"/>
      <c r="BB244" s="136"/>
      <c r="BC244" s="136"/>
      <c r="BD244" s="11"/>
    </row>
    <row r="245" spans="2:56" ht="30" x14ac:dyDescent="0.25">
      <c r="B245" s="32" t="s">
        <v>37</v>
      </c>
      <c r="C245" s="60"/>
      <c r="D245" s="60"/>
      <c r="E245" s="65"/>
      <c r="F245" s="72"/>
      <c r="G245" s="71" t="s">
        <v>184</v>
      </c>
      <c r="H245" s="22">
        <v>178</v>
      </c>
      <c r="I245" s="71">
        <f>H245*100/H246</f>
        <v>1.8071065989847717</v>
      </c>
      <c r="J245" s="22"/>
      <c r="K245" s="72"/>
      <c r="L245" s="32" t="s">
        <v>38</v>
      </c>
      <c r="M245" s="60"/>
      <c r="N245" s="60"/>
      <c r="O245" s="65"/>
      <c r="AF245" s="98"/>
      <c r="AG245" s="169"/>
      <c r="AH245" s="169"/>
      <c r="AI245" s="169"/>
      <c r="AJ245" s="169"/>
      <c r="AK245" s="169"/>
      <c r="AL245" s="169"/>
      <c r="AM245" s="169"/>
      <c r="AN245" s="169"/>
      <c r="AU245" s="32" t="s">
        <v>39</v>
      </c>
      <c r="AV245" s="136"/>
      <c r="AW245" s="136"/>
      <c r="AX245" s="136"/>
      <c r="AY245" s="136"/>
      <c r="AZ245" s="136"/>
      <c r="BA245" s="136"/>
      <c r="BB245" s="136"/>
      <c r="BC245" s="136"/>
      <c r="BD245" s="11"/>
    </row>
    <row r="246" spans="2:56" x14ac:dyDescent="0.25">
      <c r="B246" s="32" t="s">
        <v>38</v>
      </c>
      <c r="C246" s="60"/>
      <c r="D246" s="60"/>
      <c r="E246" s="65"/>
      <c r="G246" s="188"/>
      <c r="H246" s="189">
        <f>SUM(H240:H245)</f>
        <v>9850</v>
      </c>
      <c r="I246" s="190"/>
      <c r="J246" s="190"/>
      <c r="L246" s="32" t="s">
        <v>39</v>
      </c>
      <c r="M246" s="60"/>
      <c r="N246" s="60"/>
      <c r="O246" s="65"/>
      <c r="AF246" s="98"/>
      <c r="AG246" s="169"/>
      <c r="AH246" s="169"/>
      <c r="AI246" s="169"/>
      <c r="AJ246" s="169"/>
      <c r="AK246" s="169"/>
      <c r="AL246" s="169"/>
      <c r="AM246" s="169"/>
      <c r="AN246" s="169"/>
      <c r="AU246" s="32" t="s">
        <v>40</v>
      </c>
      <c r="AV246" s="136"/>
      <c r="AW246" s="136"/>
      <c r="AX246" s="136"/>
      <c r="AY246" s="136"/>
      <c r="AZ246" s="136"/>
      <c r="BA246" s="136"/>
      <c r="BB246" s="136"/>
      <c r="BC246" s="136"/>
      <c r="BD246" s="11"/>
    </row>
    <row r="247" spans="2:56" x14ac:dyDescent="0.25">
      <c r="B247" s="32" t="s">
        <v>39</v>
      </c>
      <c r="C247" s="22"/>
      <c r="D247" s="22"/>
      <c r="E247" s="65"/>
      <c r="G247" s="72"/>
      <c r="H247" s="45"/>
      <c r="I247" s="45"/>
      <c r="J247" s="72"/>
      <c r="L247" s="32" t="s">
        <v>40</v>
      </c>
      <c r="M247" s="22"/>
      <c r="N247" s="22"/>
      <c r="O247" s="65"/>
      <c r="AF247" s="98"/>
      <c r="AG247" s="169"/>
      <c r="AH247" s="169"/>
      <c r="AI247" s="169"/>
      <c r="AJ247" s="169"/>
      <c r="AK247" s="169"/>
      <c r="AL247" s="169"/>
      <c r="AM247" s="169"/>
      <c r="AN247" s="169"/>
      <c r="AU247" s="32" t="s">
        <v>41</v>
      </c>
      <c r="AV247" s="136"/>
      <c r="AW247" s="136"/>
      <c r="AX247" s="136"/>
      <c r="AY247" s="136"/>
      <c r="AZ247" s="136"/>
      <c r="BA247" s="136"/>
      <c r="BB247" s="136"/>
      <c r="BC247" s="136"/>
      <c r="BD247" s="11"/>
    </row>
    <row r="248" spans="2:56" x14ac:dyDescent="0.25">
      <c r="B248" s="32" t="s">
        <v>40</v>
      </c>
      <c r="C248" s="60"/>
      <c r="D248" s="60"/>
      <c r="E248" s="65"/>
      <c r="G248" s="72"/>
      <c r="H248" s="45"/>
      <c r="I248" s="45"/>
      <c r="J248" s="72"/>
      <c r="L248" s="32" t="s">
        <v>41</v>
      </c>
      <c r="M248" s="60"/>
      <c r="N248" s="60"/>
      <c r="O248" s="65"/>
      <c r="AF248" s="39"/>
      <c r="AG248" s="39"/>
      <c r="AH248" s="39"/>
      <c r="AI248" s="39"/>
      <c r="AJ248" s="39"/>
      <c r="AK248" s="39"/>
      <c r="AL248" s="39"/>
    </row>
    <row r="249" spans="2:56" x14ac:dyDescent="0.25">
      <c r="B249" s="32" t="s">
        <v>41</v>
      </c>
      <c r="C249" s="60"/>
      <c r="D249" s="60"/>
      <c r="E249" s="60"/>
      <c r="L249" s="32" t="s">
        <v>42</v>
      </c>
      <c r="M249" s="60"/>
      <c r="N249" s="60"/>
      <c r="O249" s="60"/>
    </row>
    <row r="250" spans="2:56" x14ac:dyDescent="0.25">
      <c r="B250" s="32" t="s">
        <v>42</v>
      </c>
      <c r="C250" s="83"/>
      <c r="D250" s="83"/>
      <c r="E250" s="60"/>
      <c r="L250" s="32" t="s">
        <v>43</v>
      </c>
      <c r="M250" s="83"/>
      <c r="N250" s="83"/>
      <c r="O250" s="60"/>
    </row>
    <row r="251" spans="2:56" ht="42" customHeight="1" x14ac:dyDescent="0.25">
      <c r="B251" s="32" t="s">
        <v>43</v>
      </c>
      <c r="C251" s="83"/>
      <c r="D251" s="83"/>
      <c r="E251" s="60"/>
      <c r="L251" s="32" t="s">
        <v>44</v>
      </c>
      <c r="M251" s="83"/>
      <c r="N251" s="83"/>
      <c r="O251" s="60"/>
      <c r="AN251" s="44"/>
      <c r="AO251" s="44"/>
      <c r="AP251" s="44"/>
      <c r="AQ251" s="44"/>
      <c r="AR251" s="44"/>
      <c r="AS251" s="44"/>
      <c r="AT251" s="44"/>
      <c r="AU251" s="44"/>
    </row>
    <row r="252" spans="2:56" x14ac:dyDescent="0.25">
      <c r="B252" s="32" t="s">
        <v>44</v>
      </c>
      <c r="C252" s="83"/>
      <c r="D252" s="83"/>
      <c r="E252" s="60"/>
      <c r="L252" s="11"/>
      <c r="M252" s="83"/>
      <c r="N252" s="83"/>
      <c r="O252" s="60"/>
      <c r="AN252" s="45"/>
      <c r="AO252" s="38"/>
      <c r="AP252" s="38"/>
      <c r="AQ252" s="38"/>
      <c r="AR252" s="38"/>
      <c r="AS252" s="38"/>
      <c r="AT252" s="38"/>
      <c r="AU252" s="38"/>
    </row>
    <row r="253" spans="2:56" x14ac:dyDescent="0.25">
      <c r="AN253" s="98"/>
      <c r="AO253" s="137"/>
      <c r="AP253" s="137"/>
      <c r="AQ253" s="137"/>
      <c r="AR253" s="137"/>
      <c r="AS253" s="137"/>
      <c r="AT253" s="137"/>
      <c r="AU253" s="137"/>
    </row>
    <row r="254" spans="2:56" x14ac:dyDescent="0.25">
      <c r="AN254" s="98"/>
      <c r="AO254" s="137"/>
      <c r="AP254" s="137"/>
      <c r="AQ254" s="137"/>
      <c r="AR254" s="137"/>
      <c r="AS254" s="137"/>
      <c r="AT254" s="137"/>
      <c r="AU254" s="137"/>
    </row>
    <row r="255" spans="2:56" x14ac:dyDescent="0.25">
      <c r="AN255" s="98"/>
      <c r="AO255" s="137"/>
      <c r="AP255" s="137"/>
      <c r="AQ255" s="137"/>
      <c r="AR255" s="137"/>
      <c r="AS255" s="137"/>
      <c r="AT255" s="137"/>
      <c r="AU255" s="137"/>
    </row>
    <row r="256" spans="2:56" ht="15.75" thickBot="1" x14ac:dyDescent="0.3">
      <c r="B256" s="248" t="s">
        <v>113</v>
      </c>
      <c r="C256" s="236"/>
      <c r="D256" s="236"/>
      <c r="E256" s="236"/>
      <c r="F256" s="236"/>
      <c r="G256" s="236"/>
      <c r="H256" s="236"/>
      <c r="I256" s="236"/>
      <c r="AN256" s="98"/>
      <c r="AO256" s="137"/>
      <c r="AP256" s="137"/>
      <c r="AQ256" s="137"/>
      <c r="AR256" s="137"/>
      <c r="AS256" s="137"/>
      <c r="AT256" s="137"/>
      <c r="AU256" s="137"/>
    </row>
    <row r="257" spans="2:47" x14ac:dyDescent="0.25">
      <c r="B257" s="1" t="s">
        <v>1</v>
      </c>
      <c r="C257" s="2" t="s">
        <v>61</v>
      </c>
      <c r="D257" s="2" t="s">
        <v>6</v>
      </c>
      <c r="E257" s="2" t="s">
        <v>114</v>
      </c>
      <c r="F257" s="2" t="s">
        <v>115</v>
      </c>
      <c r="G257" s="2" t="s">
        <v>7</v>
      </c>
      <c r="H257" s="2" t="s">
        <v>116</v>
      </c>
      <c r="I257" s="2" t="s">
        <v>72</v>
      </c>
      <c r="AN257" s="98"/>
      <c r="AO257" s="137"/>
      <c r="AP257" s="137"/>
      <c r="AQ257" s="137"/>
      <c r="AR257" s="137"/>
      <c r="AS257" s="137"/>
      <c r="AT257" s="137"/>
      <c r="AU257" s="137"/>
    </row>
    <row r="258" spans="2:47" x14ac:dyDescent="0.25">
      <c r="B258" s="4" t="s">
        <v>205</v>
      </c>
      <c r="C258" s="57">
        <v>18</v>
      </c>
      <c r="D258" s="57">
        <v>6</v>
      </c>
      <c r="E258" s="57">
        <v>4</v>
      </c>
      <c r="F258" s="57">
        <v>41</v>
      </c>
      <c r="G258" s="57">
        <v>7</v>
      </c>
      <c r="H258" s="57">
        <v>0</v>
      </c>
      <c r="I258" s="57">
        <v>13</v>
      </c>
      <c r="J258" s="82">
        <v>89</v>
      </c>
      <c r="AN258" s="146"/>
      <c r="AO258" s="137"/>
      <c r="AP258" s="137"/>
      <c r="AQ258" s="137"/>
      <c r="AR258" s="137"/>
      <c r="AS258" s="137"/>
      <c r="AT258" s="137"/>
      <c r="AU258" s="137"/>
    </row>
    <row r="259" spans="2:47" x14ac:dyDescent="0.25">
      <c r="B259" s="4" t="s">
        <v>196</v>
      </c>
      <c r="C259" s="57"/>
      <c r="D259" s="57"/>
      <c r="E259" s="57"/>
      <c r="F259" s="57"/>
      <c r="G259" s="57"/>
      <c r="H259" s="57"/>
      <c r="I259" s="57"/>
      <c r="J259" s="39"/>
      <c r="AN259" s="98"/>
      <c r="AO259" s="137"/>
      <c r="AP259" s="137"/>
      <c r="AQ259" s="137"/>
      <c r="AR259" s="137"/>
      <c r="AS259" s="137"/>
      <c r="AT259" s="137"/>
      <c r="AU259" s="137"/>
    </row>
    <row r="260" spans="2:47" x14ac:dyDescent="0.25">
      <c r="B260" s="4" t="s">
        <v>197</v>
      </c>
      <c r="C260" s="57"/>
      <c r="D260" s="57"/>
      <c r="E260" s="57"/>
      <c r="F260" s="57"/>
      <c r="G260" s="57"/>
      <c r="H260" s="57"/>
      <c r="I260" s="57"/>
      <c r="J260" s="82"/>
      <c r="AN260" s="98"/>
      <c r="AO260" s="137"/>
      <c r="AP260" s="137"/>
      <c r="AQ260" s="137"/>
      <c r="AR260" s="137"/>
      <c r="AS260" s="137"/>
      <c r="AT260" s="137"/>
      <c r="AU260" s="137"/>
    </row>
    <row r="261" spans="2:47" ht="15.75" thickBot="1" x14ac:dyDescent="0.3">
      <c r="B261" s="4" t="s">
        <v>198</v>
      </c>
      <c r="C261" s="91"/>
      <c r="D261" s="91"/>
      <c r="E261" s="91"/>
      <c r="F261" s="91"/>
      <c r="G261" s="91"/>
      <c r="H261" s="91"/>
      <c r="I261" s="91"/>
      <c r="J261" s="82"/>
      <c r="AN261" s="147"/>
      <c r="AO261" s="137"/>
      <c r="AP261" s="137"/>
      <c r="AQ261" s="137"/>
      <c r="AR261" s="137"/>
      <c r="AS261" s="137"/>
      <c r="AT261" s="137"/>
      <c r="AU261" s="137"/>
    </row>
    <row r="270" spans="2:47" ht="22.5" customHeight="1" x14ac:dyDescent="0.25"/>
    <row r="275" spans="10:10" x14ac:dyDescent="0.25">
      <c r="J275" s="39"/>
    </row>
    <row r="276" spans="10:10" x14ac:dyDescent="0.25">
      <c r="J276" s="39"/>
    </row>
    <row r="277" spans="10:10" x14ac:dyDescent="0.25">
      <c r="J277" s="82"/>
    </row>
  </sheetData>
  <sheetProtection sheet="1" objects="1" scenarios="1" selectLockedCells="1" selectUnlockedCells="1"/>
  <mergeCells count="191">
    <mergeCell ref="B238:E238"/>
    <mergeCell ref="AF199:AJ199"/>
    <mergeCell ref="AG200:AJ200"/>
    <mergeCell ref="L100:S100"/>
    <mergeCell ref="B159:B161"/>
    <mergeCell ref="AO19:AV19"/>
    <mergeCell ref="AZ21:AZ23"/>
    <mergeCell ref="AZ24:AZ26"/>
    <mergeCell ref="AO33:AV33"/>
    <mergeCell ref="AK51:AO51"/>
    <mergeCell ref="H51:K51"/>
    <mergeCell ref="AZ30:AZ32"/>
    <mergeCell ref="F165:F167"/>
    <mergeCell ref="G165:G167"/>
    <mergeCell ref="H165:H167"/>
    <mergeCell ref="I165:I167"/>
    <mergeCell ref="J165:J167"/>
    <mergeCell ref="K165:K167"/>
    <mergeCell ref="Q157:S157"/>
    <mergeCell ref="AV148:AV150"/>
    <mergeCell ref="AW148:AW150"/>
    <mergeCell ref="S148:S150"/>
    <mergeCell ref="T148:T150"/>
    <mergeCell ref="AA148:AA150"/>
    <mergeCell ref="Y148:Y150"/>
    <mergeCell ref="AE51:AH51"/>
    <mergeCell ref="AG118:AG120"/>
    <mergeCell ref="AG124:AG126"/>
    <mergeCell ref="R168:R170"/>
    <mergeCell ref="N200:O200"/>
    <mergeCell ref="P200:Q200"/>
    <mergeCell ref="J138:O138"/>
    <mergeCell ref="X157:Z157"/>
    <mergeCell ref="AU199:AW199"/>
    <mergeCell ref="M199:Q199"/>
    <mergeCell ref="X158:Z158"/>
    <mergeCell ref="AW142:AW144"/>
    <mergeCell ref="AW145:AW147"/>
    <mergeCell ref="J137:O137"/>
    <mergeCell ref="Z145:Z147"/>
    <mergeCell ref="K168:K170"/>
    <mergeCell ref="B157:L157"/>
    <mergeCell ref="L162:L164"/>
    <mergeCell ref="H162:H164"/>
    <mergeCell ref="C165:C167"/>
    <mergeCell ref="D165:D167"/>
    <mergeCell ref="K159:K161"/>
    <mergeCell ref="G159:G161"/>
    <mergeCell ref="H159:H161"/>
    <mergeCell ref="I159:I161"/>
    <mergeCell ref="J159:J161"/>
    <mergeCell ref="B176:I176"/>
    <mergeCell ref="C168:C170"/>
    <mergeCell ref="D168:D170"/>
    <mergeCell ref="E168:E170"/>
    <mergeCell ref="F168:F170"/>
    <mergeCell ref="Z148:Z150"/>
    <mergeCell ref="AY51:BB51"/>
    <mergeCell ref="X137:Z137"/>
    <mergeCell ref="Z142:Z144"/>
    <mergeCell ref="Y142:Y144"/>
    <mergeCell ref="AL137:AN137"/>
    <mergeCell ref="AG138:AJ138"/>
    <mergeCell ref="AF137:AJ137"/>
    <mergeCell ref="AR85:BH85"/>
    <mergeCell ref="AR70:AY70"/>
    <mergeCell ref="AY137:BC137"/>
    <mergeCell ref="AR100:AX100"/>
    <mergeCell ref="AR137:AW137"/>
    <mergeCell ref="AW139:AW141"/>
    <mergeCell ref="BF51:BH51"/>
    <mergeCell ref="B70:F70"/>
    <mergeCell ref="K85:Q85"/>
    <mergeCell ref="B116:C116"/>
    <mergeCell ref="AF70:AL70"/>
    <mergeCell ref="AF85:AJ85"/>
    <mergeCell ref="AF116:AG116"/>
    <mergeCell ref="AK195:AV195"/>
    <mergeCell ref="AL199:AR199"/>
    <mergeCell ref="AA145:AA147"/>
    <mergeCell ref="AS139:AS141"/>
    <mergeCell ref="AT139:AT141"/>
    <mergeCell ref="AU139:AU141"/>
    <mergeCell ref="AV139:AV141"/>
    <mergeCell ref="AF157:AX157"/>
    <mergeCell ref="B199:E199"/>
    <mergeCell ref="AF100:AL100"/>
    <mergeCell ref="AG127:AG129"/>
    <mergeCell ref="Z139:Z141"/>
    <mergeCell ref="Y139:Y141"/>
    <mergeCell ref="AG121:AG123"/>
    <mergeCell ref="E159:E161"/>
    <mergeCell ref="D181:D183"/>
    <mergeCell ref="E181:E183"/>
    <mergeCell ref="F159:F161"/>
    <mergeCell ref="G238:J238"/>
    <mergeCell ref="B236:I236"/>
    <mergeCell ref="G219:L219"/>
    <mergeCell ref="C200:D200"/>
    <mergeCell ref="G199:J199"/>
    <mergeCell ref="H200:I200"/>
    <mergeCell ref="T142:T144"/>
    <mergeCell ref="S142:S144"/>
    <mergeCell ref="T70:W70"/>
    <mergeCell ref="B85:H85"/>
    <mergeCell ref="B100:J100"/>
    <mergeCell ref="K116:S116"/>
    <mergeCell ref="F116:G116"/>
    <mergeCell ref="B137:F137"/>
    <mergeCell ref="S139:S141"/>
    <mergeCell ref="T139:T141"/>
    <mergeCell ref="H70:P70"/>
    <mergeCell ref="I181:I183"/>
    <mergeCell ref="J181:J183"/>
    <mergeCell ref="F181:F183"/>
    <mergeCell ref="G181:G183"/>
    <mergeCell ref="A197:I197"/>
    <mergeCell ref="C159:C161"/>
    <mergeCell ref="D159:D161"/>
    <mergeCell ref="G168:G170"/>
    <mergeCell ref="H168:H170"/>
    <mergeCell ref="I168:I170"/>
    <mergeCell ref="J168:J170"/>
    <mergeCell ref="B256:I256"/>
    <mergeCell ref="E195:N195"/>
    <mergeCell ref="AH134:AU134"/>
    <mergeCell ref="L176:M176"/>
    <mergeCell ref="C134:P134"/>
    <mergeCell ref="R137:T137"/>
    <mergeCell ref="C162:C164"/>
    <mergeCell ref="D162:D164"/>
    <mergeCell ref="E162:E164"/>
    <mergeCell ref="F162:F164"/>
    <mergeCell ref="G162:G164"/>
    <mergeCell ref="I162:I164"/>
    <mergeCell ref="AS148:AS150"/>
    <mergeCell ref="AT148:AT150"/>
    <mergeCell ref="J162:J164"/>
    <mergeCell ref="K162:K164"/>
    <mergeCell ref="L168:L170"/>
    <mergeCell ref="C181:C183"/>
    <mergeCell ref="AU142:AU144"/>
    <mergeCell ref="AT145:AT147"/>
    <mergeCell ref="E165:E167"/>
    <mergeCell ref="K181:K183"/>
    <mergeCell ref="H181:H183"/>
    <mergeCell ref="A1:K1"/>
    <mergeCell ref="B3:K3"/>
    <mergeCell ref="B15:D15"/>
    <mergeCell ref="L15:M15"/>
    <mergeCell ref="G15:I15"/>
    <mergeCell ref="AY19:AZ19"/>
    <mergeCell ref="B48:M48"/>
    <mergeCell ref="T51:V51"/>
    <mergeCell ref="AF1:AV1"/>
    <mergeCell ref="AF3:AG3"/>
    <mergeCell ref="AF19:AH19"/>
    <mergeCell ref="AI48:AV48"/>
    <mergeCell ref="AJ3:AM3"/>
    <mergeCell ref="AZ27:AZ29"/>
    <mergeCell ref="AJ19:AM19"/>
    <mergeCell ref="AF33:AJ33"/>
    <mergeCell ref="AS51:AW51"/>
    <mergeCell ref="B29:B34"/>
    <mergeCell ref="C29:H29"/>
    <mergeCell ref="A51:E51"/>
    <mergeCell ref="N51:Q51"/>
    <mergeCell ref="AO3:AS3"/>
    <mergeCell ref="AV3:BA3"/>
    <mergeCell ref="AU236:BD236"/>
    <mergeCell ref="BD238:BD240"/>
    <mergeCell ref="AU238:AU240"/>
    <mergeCell ref="L159:L161"/>
    <mergeCell ref="R159:R164"/>
    <mergeCell ref="AU145:AU147"/>
    <mergeCell ref="AS142:AS144"/>
    <mergeCell ref="AT142:AT144"/>
    <mergeCell ref="AS145:AS147"/>
    <mergeCell ref="AV145:AV147"/>
    <mergeCell ref="AV142:AV144"/>
    <mergeCell ref="AU148:AU150"/>
    <mergeCell ref="S145:S147"/>
    <mergeCell ref="T145:T147"/>
    <mergeCell ref="Y145:Y147"/>
    <mergeCell ref="L165:L167"/>
    <mergeCell ref="R165:R167"/>
    <mergeCell ref="AG218:AI218"/>
    <mergeCell ref="AL218:AO218"/>
    <mergeCell ref="AR218:AU218"/>
    <mergeCell ref="AF236:AN236"/>
    <mergeCell ref="AV240:BC240"/>
  </mergeCells>
  <pageMargins left="0.7" right="0.7" top="0.75" bottom="0.75" header="0.3" footer="0.3"/>
  <pageSetup scale="10" fitToHeight="0" orientation="portrait" r:id="rId1"/>
  <rowBreaks count="3" manualBreakCount="3">
    <brk id="44" max="74" man="1"/>
    <brk id="132" max="74" man="1"/>
    <brk id="193" max="74" man="1"/>
  </rowBreaks>
  <colBreaks count="1" manualBreakCount="1">
    <brk id="27" max="263" man="1"/>
  </colBreaks>
  <ignoredErrors>
    <ignoredError sqref="AT15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77"/>
  <sheetViews>
    <sheetView view="pageBreakPreview" zoomScale="20" zoomScaleNormal="100" zoomScaleSheetLayoutView="20" workbookViewId="0">
      <selection activeCell="R194" sqref="R194"/>
    </sheetView>
  </sheetViews>
  <sheetFormatPr baseColWidth="10" defaultRowHeight="15" x14ac:dyDescent="0.25"/>
  <sheetData>
    <row r="1" spans="3:46" ht="21" x14ac:dyDescent="0.35">
      <c r="C1" s="225" t="s">
        <v>0</v>
      </c>
      <c r="D1" s="225"/>
      <c r="E1" s="225"/>
      <c r="F1" s="225"/>
      <c r="G1" s="225"/>
      <c r="H1" s="225"/>
      <c r="I1" s="225"/>
      <c r="J1" s="225"/>
      <c r="K1" s="225"/>
      <c r="L1" s="225"/>
      <c r="M1" s="225"/>
      <c r="AG1" s="233" t="s">
        <v>30</v>
      </c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</row>
    <row r="77" spans="2:45" ht="23.25" x14ac:dyDescent="0.35">
      <c r="B77" s="110"/>
      <c r="C77" s="232" t="s">
        <v>64</v>
      </c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64"/>
      <c r="Z77" s="64"/>
      <c r="AA77" s="64"/>
      <c r="AB77" s="53"/>
      <c r="AC77" s="53"/>
      <c r="AI77" s="234" t="s">
        <v>75</v>
      </c>
      <c r="AJ77" s="234"/>
      <c r="AK77" s="234"/>
      <c r="AL77" s="234"/>
      <c r="AM77" s="234"/>
      <c r="AN77" s="234"/>
      <c r="AO77" s="234"/>
      <c r="AP77" s="234"/>
      <c r="AQ77" s="234"/>
      <c r="AR77" s="234"/>
      <c r="AS77" s="234"/>
    </row>
    <row r="231" spans="3:44" ht="23.25" x14ac:dyDescent="0.35">
      <c r="C231" s="252" t="s">
        <v>84</v>
      </c>
      <c r="D231" s="252"/>
      <c r="E231" s="252"/>
      <c r="F231" s="252"/>
      <c r="G231" s="252"/>
      <c r="H231" s="252"/>
      <c r="I231" s="252"/>
      <c r="J231" s="252"/>
      <c r="K231" s="252"/>
      <c r="L231" s="252"/>
      <c r="AH231" s="250" t="s">
        <v>96</v>
      </c>
      <c r="AI231" s="250"/>
      <c r="AJ231" s="250"/>
      <c r="AK231" s="250"/>
      <c r="AL231" s="250"/>
      <c r="AM231" s="250"/>
      <c r="AN231" s="250"/>
      <c r="AO231" s="250"/>
      <c r="AP231" s="250"/>
      <c r="AQ231" s="250"/>
      <c r="AR231" s="250"/>
    </row>
    <row r="258" spans="14:32" ht="23.25" x14ac:dyDescent="0.35"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</row>
    <row r="327" spans="6:43" x14ac:dyDescent="0.25">
      <c r="AG327" s="286" t="s">
        <v>153</v>
      </c>
      <c r="AH327" s="286"/>
      <c r="AI327" s="286"/>
      <c r="AJ327" s="286"/>
      <c r="AK327" s="286"/>
      <c r="AL327" s="286"/>
      <c r="AM327" s="286"/>
      <c r="AN327" s="286"/>
      <c r="AO327" s="286"/>
      <c r="AP327" s="286"/>
      <c r="AQ327" s="286"/>
    </row>
    <row r="328" spans="6:43" ht="23.25" x14ac:dyDescent="0.35">
      <c r="F328" s="110"/>
      <c r="G328" s="249" t="s">
        <v>105</v>
      </c>
      <c r="H328" s="249"/>
      <c r="I328" s="249"/>
      <c r="J328" s="249"/>
      <c r="K328" s="249"/>
      <c r="L328" s="249"/>
      <c r="M328" s="249"/>
      <c r="N328" s="249"/>
      <c r="O328" s="249"/>
      <c r="P328" s="249"/>
    </row>
    <row r="377" spans="1:12" x14ac:dyDescent="0.25">
      <c r="A377" s="285" t="s">
        <v>468</v>
      </c>
      <c r="B377" s="285"/>
      <c r="C377" s="285"/>
      <c r="D377" s="285"/>
      <c r="E377" s="285"/>
      <c r="F377" s="285"/>
      <c r="G377" s="285"/>
      <c r="H377" s="285"/>
      <c r="I377" s="285"/>
      <c r="J377" s="285"/>
      <c r="K377" s="285"/>
      <c r="L377" s="285"/>
    </row>
  </sheetData>
  <mergeCells count="9">
    <mergeCell ref="A377:L377"/>
    <mergeCell ref="G328:P328"/>
    <mergeCell ref="C1:M1"/>
    <mergeCell ref="AG1:AT1"/>
    <mergeCell ref="C77:N77"/>
    <mergeCell ref="AI77:AS77"/>
    <mergeCell ref="C231:L231"/>
    <mergeCell ref="AH231:AR231"/>
    <mergeCell ref="AG327:AQ327"/>
  </mergeCells>
  <pageMargins left="0.7" right="0.7" top="0.75" bottom="0.75" header="0.3" footer="0.3"/>
  <pageSetup scale="17" orientation="portrait" r:id="rId1"/>
  <rowBreaks count="3" manualBreakCount="3">
    <brk id="75" max="70" man="1"/>
    <brk id="229" max="70" man="1"/>
    <brk id="325" max="70" man="1"/>
  </rowBreaks>
  <colBreaks count="1" manualBreakCount="1">
    <brk id="31" max="43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TABLAS </vt:lpstr>
      <vt:lpstr>GRAFICAS </vt:lpstr>
      <vt:lpstr>'GRAFICAS '!Área_de_impresión</vt:lpstr>
      <vt:lpstr>'TABLAS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2024-04-30T17:05:50Z</cp:lastPrinted>
  <dcterms:created xsi:type="dcterms:W3CDTF">2023-09-29T16:46:48Z</dcterms:created>
  <dcterms:modified xsi:type="dcterms:W3CDTF">2024-04-30T18:59:03Z</dcterms:modified>
</cp:coreProperties>
</file>