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3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LIZABETH\Desktop\RESPALDO_2023- 2024_ELIZABTH_CALIDAD\TRANSPARENCIA\JULIO 2024\"/>
    </mc:Choice>
  </mc:AlternateContent>
  <xr:revisionPtr revIDLastSave="0" documentId="13_ncr:1_{A360C782-8735-4128-9C5F-D10C446823A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BLAS " sheetId="1" r:id="rId1"/>
    <sheet name="GRAFICAS " sheetId="2" r:id="rId2"/>
    <sheet name="TABLAS-ANUAL" sheetId="4" state="hidden" r:id="rId3"/>
    <sheet name="GRAFICAS-ANUALES" sheetId="5" state="hidden" r:id="rId4"/>
    <sheet name="POA-24" sheetId="6" state="hidden" r:id="rId5"/>
  </sheets>
  <definedNames>
    <definedName name="_xlnm.Print_Area" localSheetId="1">'GRAFICAS '!$A$1:$BW$470</definedName>
    <definedName name="_xlnm.Print_Area" localSheetId="4">'POA-24'!$A$1:$R$21</definedName>
    <definedName name="_xlnm.Print_Area" localSheetId="0">'TABLAS '!$A$1:$CR$299</definedName>
    <definedName name="_xlnm.Print_Area" localSheetId="2">'TABLAS-ANUAL'!$A$1:$BT$338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13" i="1" l="1"/>
  <c r="AX113" i="1"/>
  <c r="AV113" i="1"/>
  <c r="S197" i="1"/>
  <c r="S198" i="1"/>
  <c r="S199" i="1"/>
  <c r="S200" i="1"/>
  <c r="S201" i="1"/>
  <c r="S196" i="1"/>
  <c r="I18" i="6" l="1"/>
  <c r="N14" i="6"/>
  <c r="N13" i="6"/>
  <c r="J12" i="6"/>
  <c r="I12" i="6"/>
  <c r="H12" i="6"/>
  <c r="G12" i="6"/>
  <c r="F12" i="6"/>
  <c r="E12" i="6"/>
  <c r="D12" i="6"/>
  <c r="C12" i="6"/>
  <c r="B12" i="6"/>
  <c r="J7" i="6"/>
  <c r="I7" i="6"/>
  <c r="H7" i="6"/>
  <c r="G7" i="6"/>
  <c r="F7" i="6"/>
  <c r="E7" i="6"/>
  <c r="D7" i="6"/>
  <c r="C7" i="6"/>
  <c r="L7" i="6" s="1"/>
  <c r="B7" i="6"/>
  <c r="I331" i="4"/>
  <c r="H331" i="4"/>
  <c r="G331" i="4"/>
  <c r="F331" i="4"/>
  <c r="E331" i="4"/>
  <c r="D331" i="4"/>
  <c r="C331" i="4"/>
  <c r="D321" i="4"/>
  <c r="D320" i="4"/>
  <c r="D319" i="4"/>
  <c r="M314" i="4"/>
  <c r="M313" i="4"/>
  <c r="M312" i="4"/>
  <c r="M311" i="4"/>
  <c r="M310" i="4"/>
  <c r="M309" i="4"/>
  <c r="AI304" i="4"/>
  <c r="AH304" i="4"/>
  <c r="AG304" i="4"/>
  <c r="AF304" i="4"/>
  <c r="AE304" i="4"/>
  <c r="AO303" i="4"/>
  <c r="AN303" i="4"/>
  <c r="L300" i="4"/>
  <c r="K300" i="4"/>
  <c r="H300" i="4"/>
  <c r="G300" i="4"/>
  <c r="M296" i="4"/>
  <c r="M295" i="4"/>
  <c r="M294" i="4"/>
  <c r="M293" i="4"/>
  <c r="M292" i="4"/>
  <c r="M291" i="4"/>
  <c r="M290" i="4"/>
  <c r="BU285" i="4"/>
  <c r="BT285" i="4"/>
  <c r="BS285" i="4"/>
  <c r="BR285" i="4"/>
  <c r="BQ285" i="4"/>
  <c r="BP285" i="4"/>
  <c r="BO285" i="4"/>
  <c r="BN285" i="4"/>
  <c r="AO285" i="4"/>
  <c r="AN285" i="4"/>
  <c r="AM285" i="4"/>
  <c r="AX280" i="4"/>
  <c r="AW280" i="4"/>
  <c r="AV280" i="4"/>
  <c r="AU280" i="4"/>
  <c r="AT280" i="4"/>
  <c r="AF271" i="4"/>
  <c r="AI266" i="4"/>
  <c r="AH266" i="4"/>
  <c r="J266" i="4"/>
  <c r="E266" i="4"/>
  <c r="F266" i="4" s="1"/>
  <c r="AI265" i="4"/>
  <c r="AH265" i="4"/>
  <c r="J265" i="4"/>
  <c r="E265" i="4"/>
  <c r="F265" i="4" s="1"/>
  <c r="AI264" i="4"/>
  <c r="AH264" i="4"/>
  <c r="J264" i="4"/>
  <c r="E264" i="4"/>
  <c r="F264" i="4" s="1"/>
  <c r="AO263" i="4"/>
  <c r="J263" i="4"/>
  <c r="E263" i="4"/>
  <c r="AO262" i="4"/>
  <c r="J262" i="4"/>
  <c r="E262" i="4"/>
  <c r="AO261" i="4"/>
  <c r="J261" i="4"/>
  <c r="E261" i="4"/>
  <c r="AO260" i="4"/>
  <c r="AZ259" i="4"/>
  <c r="AY259" i="4"/>
  <c r="AO259" i="4"/>
  <c r="AO258" i="4"/>
  <c r="AO257" i="4"/>
  <c r="AO256" i="4"/>
  <c r="AO255" i="4"/>
  <c r="AO254" i="4"/>
  <c r="R235" i="4"/>
  <c r="Q235" i="4"/>
  <c r="P235" i="4"/>
  <c r="O235" i="4"/>
  <c r="N235" i="4"/>
  <c r="M235" i="4"/>
  <c r="L235" i="4"/>
  <c r="I227" i="4"/>
  <c r="H227" i="4"/>
  <c r="G227" i="4"/>
  <c r="F227" i="4"/>
  <c r="E227" i="4"/>
  <c r="D227" i="4"/>
  <c r="C227" i="4"/>
  <c r="BP224" i="4"/>
  <c r="BO224" i="4"/>
  <c r="BN224" i="4"/>
  <c r="BM224" i="4"/>
  <c r="BL224" i="4"/>
  <c r="BK224" i="4"/>
  <c r="BJ224" i="4"/>
  <c r="BI224" i="4"/>
  <c r="BH224" i="4"/>
  <c r="BG224" i="4"/>
  <c r="BF224" i="4"/>
  <c r="BE224" i="4"/>
  <c r="BD224" i="4"/>
  <c r="BC224" i="4"/>
  <c r="BB224" i="4"/>
  <c r="BA224" i="4"/>
  <c r="AZ224" i="4"/>
  <c r="AX224" i="4"/>
  <c r="AW224" i="4"/>
  <c r="AV224" i="4"/>
  <c r="AU224" i="4"/>
  <c r="AT224" i="4"/>
  <c r="AS224" i="4"/>
  <c r="AR224" i="4"/>
  <c r="AQ224" i="4"/>
  <c r="AP224" i="4"/>
  <c r="AO224" i="4"/>
  <c r="AN224" i="4"/>
  <c r="L216" i="4"/>
  <c r="K216" i="4"/>
  <c r="J216" i="4"/>
  <c r="I216" i="4"/>
  <c r="H216" i="4"/>
  <c r="G216" i="4"/>
  <c r="F216" i="4"/>
  <c r="E216" i="4"/>
  <c r="D216" i="4"/>
  <c r="C216" i="4"/>
  <c r="AK198" i="4"/>
  <c r="AJ198" i="4"/>
  <c r="AT196" i="4"/>
  <c r="AS196" i="4"/>
  <c r="AR196" i="4"/>
  <c r="AQ196" i="4"/>
  <c r="AP196" i="4"/>
  <c r="AO196" i="4"/>
  <c r="O196" i="4"/>
  <c r="N196" i="4"/>
  <c r="E196" i="4"/>
  <c r="D196" i="4"/>
  <c r="BB191" i="4"/>
  <c r="BB190" i="4"/>
  <c r="L190" i="4"/>
  <c r="BG189" i="4"/>
  <c r="BF189" i="4"/>
  <c r="BB189" i="4"/>
  <c r="L189" i="4"/>
  <c r="BB188" i="4"/>
  <c r="L188" i="4"/>
  <c r="BB187" i="4"/>
  <c r="L187" i="4"/>
  <c r="BB186" i="4"/>
  <c r="L186" i="4"/>
  <c r="BB185" i="4"/>
  <c r="L185" i="4"/>
  <c r="BB184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Y141" i="4"/>
  <c r="Y138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AJ121" i="4"/>
  <c r="AI121" i="4"/>
  <c r="AH121" i="4"/>
  <c r="AG121" i="4"/>
  <c r="AF121" i="4"/>
  <c r="AE121" i="4"/>
  <c r="T121" i="4"/>
  <c r="S121" i="4"/>
  <c r="R121" i="4"/>
  <c r="Q121" i="4"/>
  <c r="P121" i="4"/>
  <c r="O121" i="4"/>
  <c r="I121" i="4"/>
  <c r="H121" i="4"/>
  <c r="G121" i="4"/>
  <c r="F121" i="4"/>
  <c r="E121" i="4"/>
  <c r="D121" i="4"/>
  <c r="C121" i="4"/>
  <c r="AH110" i="4"/>
  <c r="AG110" i="4"/>
  <c r="AF110" i="4"/>
  <c r="AE110" i="4"/>
  <c r="U110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H106" i="4"/>
  <c r="G106" i="4"/>
  <c r="F106" i="4"/>
  <c r="E106" i="4"/>
  <c r="D106" i="4"/>
  <c r="C106" i="4"/>
  <c r="AV91" i="4"/>
  <c r="AU91" i="4"/>
  <c r="AT91" i="4"/>
  <c r="AS91" i="4"/>
  <c r="AR91" i="4"/>
  <c r="AQ91" i="4"/>
  <c r="AJ91" i="4"/>
  <c r="AI91" i="4"/>
  <c r="AH91" i="4"/>
  <c r="AG91" i="4"/>
  <c r="AF91" i="4"/>
  <c r="AE91" i="4"/>
  <c r="S91" i="4"/>
  <c r="Q91" i="4"/>
  <c r="N91" i="4"/>
  <c r="M91" i="4"/>
  <c r="L91" i="4"/>
  <c r="K91" i="4"/>
  <c r="J91" i="4"/>
  <c r="I91" i="4"/>
  <c r="F91" i="4"/>
  <c r="E91" i="4"/>
  <c r="D91" i="4"/>
  <c r="C91" i="4"/>
  <c r="D81" i="4"/>
  <c r="AF80" i="4"/>
  <c r="AE80" i="4"/>
  <c r="AD80" i="4"/>
  <c r="AF79" i="4"/>
  <c r="AS78" i="4"/>
  <c r="AF78" i="4"/>
  <c r="AZ77" i="4"/>
  <c r="AY77" i="4"/>
  <c r="AX77" i="4"/>
  <c r="AS77" i="4"/>
  <c r="AF77" i="4"/>
  <c r="BA76" i="4"/>
  <c r="AN76" i="4"/>
  <c r="AM76" i="4"/>
  <c r="AL76" i="4"/>
  <c r="AK76" i="4"/>
  <c r="AF76" i="4"/>
  <c r="AF75" i="4"/>
  <c r="BA74" i="4"/>
  <c r="AF74" i="4"/>
  <c r="AO73" i="4"/>
  <c r="AO76" i="4" s="1"/>
  <c r="AF73" i="4"/>
  <c r="L73" i="4"/>
  <c r="AP72" i="4"/>
  <c r="AO72" i="4"/>
  <c r="AF72" i="4"/>
  <c r="N72" i="4"/>
  <c r="L72" i="4"/>
  <c r="AP71" i="4"/>
  <c r="AO71" i="4"/>
  <c r="AF71" i="4"/>
  <c r="L71" i="4"/>
  <c r="AP70" i="4"/>
  <c r="AO70" i="4"/>
  <c r="AF70" i="4"/>
  <c r="L70" i="4"/>
  <c r="AP69" i="4"/>
  <c r="AO69" i="4"/>
  <c r="AF69" i="4"/>
  <c r="L69" i="4"/>
  <c r="AP68" i="4"/>
  <c r="AO68" i="4"/>
  <c r="AF68" i="4"/>
  <c r="L68" i="4"/>
  <c r="AX43" i="4"/>
  <c r="AW43" i="4"/>
  <c r="AV43" i="4"/>
  <c r="AU43" i="4"/>
  <c r="AT43" i="4"/>
  <c r="AS43" i="4"/>
  <c r="AH43" i="4"/>
  <c r="AG43" i="4"/>
  <c r="AF43" i="4"/>
  <c r="AE43" i="4"/>
  <c r="AI43" i="4" s="1"/>
  <c r="AM30" i="4"/>
  <c r="AL30" i="4"/>
  <c r="AK30" i="4"/>
  <c r="AF30" i="4"/>
  <c r="AE30" i="4"/>
  <c r="AT29" i="4"/>
  <c r="AS29" i="4"/>
  <c r="AU29" i="4" s="1"/>
  <c r="AR29" i="4"/>
  <c r="AQ29" i="4"/>
  <c r="AG29" i="4"/>
  <c r="N25" i="4"/>
  <c r="D24" i="4"/>
  <c r="D20" i="4"/>
  <c r="AE17" i="4"/>
  <c r="AG16" i="4"/>
  <c r="AG15" i="4"/>
  <c r="AT14" i="4"/>
  <c r="AS14" i="4"/>
  <c r="AU14" i="4" s="1"/>
  <c r="AQ14" i="4"/>
  <c r="AG14" i="4"/>
  <c r="BM13" i="4"/>
  <c r="BL13" i="4"/>
  <c r="BK13" i="4"/>
  <c r="BJ13" i="4"/>
  <c r="BI13" i="4"/>
  <c r="AU10" i="4"/>
  <c r="V10" i="4"/>
  <c r="U10" i="4"/>
  <c r="T10" i="4"/>
  <c r="S10" i="4"/>
  <c r="R10" i="4"/>
  <c r="Q10" i="4"/>
  <c r="P10" i="4"/>
  <c r="O10" i="4"/>
  <c r="N10" i="4"/>
  <c r="AU9" i="4"/>
  <c r="AU8" i="4"/>
  <c r="L8" i="4"/>
  <c r="AU7" i="4"/>
  <c r="AU6" i="4"/>
  <c r="AU5" i="4"/>
  <c r="J276" i="1"/>
  <c r="K275" i="1" s="1"/>
  <c r="H276" i="1"/>
  <c r="S275" i="1"/>
  <c r="I275" i="1"/>
  <c r="S274" i="1"/>
  <c r="I274" i="1"/>
  <c r="S273" i="1"/>
  <c r="I273" i="1"/>
  <c r="S272" i="1"/>
  <c r="K272" i="1"/>
  <c r="I272" i="1"/>
  <c r="S271" i="1"/>
  <c r="I271" i="1"/>
  <c r="S270" i="1"/>
  <c r="K270" i="1"/>
  <c r="I270" i="1"/>
  <c r="BB259" i="1"/>
  <c r="BA259" i="1"/>
  <c r="AZ259" i="1"/>
  <c r="AY259" i="1"/>
  <c r="AX259" i="1"/>
  <c r="AW259" i="1"/>
  <c r="AV259" i="1"/>
  <c r="AU259" i="1"/>
  <c r="J257" i="1"/>
  <c r="H257" i="1"/>
  <c r="J256" i="1"/>
  <c r="H256" i="1"/>
  <c r="J255" i="1"/>
  <c r="H255" i="1"/>
  <c r="J254" i="1"/>
  <c r="H254" i="1"/>
  <c r="J253" i="1"/>
  <c r="H253" i="1"/>
  <c r="J252" i="1"/>
  <c r="H252" i="1"/>
  <c r="J251" i="1"/>
  <c r="H251" i="1"/>
  <c r="AW243" i="1"/>
  <c r="AV243" i="1"/>
  <c r="BO241" i="1"/>
  <c r="BN241" i="1"/>
  <c r="BH241" i="1"/>
  <c r="BG241" i="1"/>
  <c r="BB241" i="1"/>
  <c r="BA241" i="1"/>
  <c r="BC237" i="1"/>
  <c r="N231" i="1"/>
  <c r="N230" i="1"/>
  <c r="F230" i="1"/>
  <c r="F229" i="1"/>
  <c r="F228" i="1"/>
  <c r="BK227" i="1"/>
  <c r="BJ227" i="1"/>
  <c r="BB226" i="1"/>
  <c r="BB225" i="1"/>
  <c r="AW225" i="1"/>
  <c r="BB224" i="1"/>
  <c r="AW224" i="1"/>
  <c r="J224" i="1"/>
  <c r="E224" i="1"/>
  <c r="BL223" i="1"/>
  <c r="BE223" i="1"/>
  <c r="BB223" i="1"/>
  <c r="AW223" i="1"/>
  <c r="AW226" i="1" s="1"/>
  <c r="J223" i="1"/>
  <c r="E223" i="1"/>
  <c r="BK222" i="1"/>
  <c r="BJ222" i="1"/>
  <c r="BE222" i="1"/>
  <c r="BB222" i="1"/>
  <c r="J222" i="1"/>
  <c r="E222" i="1"/>
  <c r="BE221" i="1"/>
  <c r="BB221" i="1"/>
  <c r="AW221" i="1"/>
  <c r="J221" i="1"/>
  <c r="E221" i="1"/>
  <c r="BE220" i="1"/>
  <c r="BB220" i="1"/>
  <c r="AW220" i="1"/>
  <c r="J220" i="1"/>
  <c r="E220" i="1"/>
  <c r="BE219" i="1"/>
  <c r="BB219" i="1"/>
  <c r="AW219" i="1"/>
  <c r="AW222" i="1" s="1"/>
  <c r="J219" i="1"/>
  <c r="E219" i="1"/>
  <c r="BE218" i="1"/>
  <c r="BB218" i="1"/>
  <c r="G208" i="1"/>
  <c r="E208" i="1"/>
  <c r="C208" i="1"/>
  <c r="I207" i="1"/>
  <c r="I208" i="1" s="1"/>
  <c r="H207" i="1"/>
  <c r="H208" i="1" s="1"/>
  <c r="G207" i="1"/>
  <c r="F207" i="1"/>
  <c r="F208" i="1" s="1"/>
  <c r="E207" i="1"/>
  <c r="D207" i="1"/>
  <c r="D208" i="1" s="1"/>
  <c r="C207" i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BK169" i="1"/>
  <c r="BJ169" i="1"/>
  <c r="BI169" i="1"/>
  <c r="BH169" i="1"/>
  <c r="BG169" i="1"/>
  <c r="T169" i="1"/>
  <c r="S169" i="1"/>
  <c r="AW164" i="1"/>
  <c r="AX162" i="1" s="1"/>
  <c r="AV164" i="1"/>
  <c r="AU164" i="1"/>
  <c r="BQ163" i="1"/>
  <c r="BO163" i="1"/>
  <c r="AX163" i="1"/>
  <c r="BQ162" i="1"/>
  <c r="BO162" i="1"/>
  <c r="O162" i="1"/>
  <c r="L162" i="1"/>
  <c r="BQ161" i="1"/>
  <c r="BO161" i="1"/>
  <c r="AX161" i="1"/>
  <c r="O161" i="1"/>
  <c r="L161" i="1"/>
  <c r="F161" i="1"/>
  <c r="E161" i="1"/>
  <c r="BQ160" i="1"/>
  <c r="BO160" i="1"/>
  <c r="BL160" i="1"/>
  <c r="AV160" i="1"/>
  <c r="AU160" i="1"/>
  <c r="U160" i="1"/>
  <c r="O160" i="1"/>
  <c r="L160" i="1"/>
  <c r="E160" i="1"/>
  <c r="F160" i="1" s="1"/>
  <c r="BQ159" i="1"/>
  <c r="BO159" i="1"/>
  <c r="AW159" i="1"/>
  <c r="U159" i="1"/>
  <c r="O159" i="1"/>
  <c r="L159" i="1"/>
  <c r="F159" i="1"/>
  <c r="E159" i="1"/>
  <c r="BQ158" i="1"/>
  <c r="BO158" i="1"/>
  <c r="AW158" i="1"/>
  <c r="O158" i="1"/>
  <c r="L158" i="1"/>
  <c r="F158" i="1"/>
  <c r="E158" i="1"/>
  <c r="BQ157" i="1"/>
  <c r="BO157" i="1"/>
  <c r="BL157" i="1"/>
  <c r="AW157" i="1"/>
  <c r="AW160" i="1" s="1"/>
  <c r="AX158" i="1" s="1"/>
  <c r="O157" i="1"/>
  <c r="L157" i="1"/>
  <c r="F157" i="1"/>
  <c r="E157" i="1"/>
  <c r="BQ156" i="1"/>
  <c r="BO156" i="1"/>
  <c r="U156" i="1"/>
  <c r="F156" i="1"/>
  <c r="E156" i="1"/>
  <c r="T144" i="1"/>
  <c r="S144" i="1"/>
  <c r="R144" i="1"/>
  <c r="Q144" i="1"/>
  <c r="P144" i="1"/>
  <c r="O144" i="1"/>
  <c r="N144" i="1"/>
  <c r="M144" i="1"/>
  <c r="L144" i="1"/>
  <c r="T139" i="1"/>
  <c r="R139" i="1"/>
  <c r="Q139" i="1"/>
  <c r="P139" i="1"/>
  <c r="O139" i="1"/>
  <c r="N139" i="1"/>
  <c r="M139" i="1"/>
  <c r="L139" i="1"/>
  <c r="U139" i="1" s="1"/>
  <c r="U136" i="1"/>
  <c r="BL128" i="1"/>
  <c r="BK128" i="1"/>
  <c r="BJ128" i="1"/>
  <c r="BI128" i="1"/>
  <c r="BH128" i="1"/>
  <c r="BG128" i="1"/>
  <c r="AZ128" i="1"/>
  <c r="AY128" i="1"/>
  <c r="AX128" i="1"/>
  <c r="AW128" i="1"/>
  <c r="AV128" i="1"/>
  <c r="AU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M128" i="1"/>
  <c r="L128" i="1"/>
  <c r="K128" i="1"/>
  <c r="J128" i="1"/>
  <c r="I128" i="1"/>
  <c r="H128" i="1"/>
  <c r="G128" i="1"/>
  <c r="F128" i="1"/>
  <c r="E128" i="1"/>
  <c r="D128" i="1"/>
  <c r="C128" i="1"/>
  <c r="BL123" i="1"/>
  <c r="BK123" i="1"/>
  <c r="BJ123" i="1"/>
  <c r="BI123" i="1"/>
  <c r="BH123" i="1"/>
  <c r="BG123" i="1"/>
  <c r="AZ123" i="1"/>
  <c r="AY123" i="1"/>
  <c r="AX123" i="1"/>
  <c r="AW123" i="1"/>
  <c r="AV123" i="1"/>
  <c r="AU123" i="1"/>
  <c r="Z123" i="1"/>
  <c r="Y123" i="1"/>
  <c r="X123" i="1"/>
  <c r="W123" i="1"/>
  <c r="V123" i="1"/>
  <c r="U123" i="1"/>
  <c r="M123" i="1"/>
  <c r="L123" i="1"/>
  <c r="K123" i="1"/>
  <c r="J123" i="1"/>
  <c r="I123" i="1"/>
  <c r="H123" i="1"/>
  <c r="G123" i="1"/>
  <c r="F123" i="1"/>
  <c r="E123" i="1"/>
  <c r="D123" i="1"/>
  <c r="C12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AU113" i="1"/>
  <c r="W113" i="1"/>
  <c r="V113" i="1"/>
  <c r="U113" i="1"/>
  <c r="R113" i="1"/>
  <c r="Q113" i="1"/>
  <c r="P113" i="1"/>
  <c r="N113" i="1"/>
  <c r="M113" i="1"/>
  <c r="L113" i="1"/>
  <c r="H113" i="1"/>
  <c r="G113" i="1"/>
  <c r="F113" i="1"/>
  <c r="E113" i="1"/>
  <c r="D113" i="1"/>
  <c r="C113" i="1"/>
  <c r="R109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AX108" i="1"/>
  <c r="AW108" i="1"/>
  <c r="AV108" i="1"/>
  <c r="AU108" i="1"/>
  <c r="R108" i="1"/>
  <c r="Q108" i="1"/>
  <c r="P108" i="1"/>
  <c r="O108" i="1"/>
  <c r="N108" i="1"/>
  <c r="M108" i="1"/>
  <c r="L108" i="1"/>
  <c r="H108" i="1"/>
  <c r="G108" i="1"/>
  <c r="F108" i="1"/>
  <c r="E108" i="1"/>
  <c r="D108" i="1"/>
  <c r="C108" i="1"/>
  <c r="AZ98" i="1"/>
  <c r="AY98" i="1"/>
  <c r="AX98" i="1"/>
  <c r="AW98" i="1"/>
  <c r="AV98" i="1"/>
  <c r="AU98" i="1"/>
  <c r="W98" i="1"/>
  <c r="V98" i="1"/>
  <c r="U98" i="1"/>
  <c r="P98" i="1"/>
  <c r="O98" i="1"/>
  <c r="N98" i="1"/>
  <c r="M98" i="1"/>
  <c r="L98" i="1"/>
  <c r="K98" i="1"/>
  <c r="J98" i="1"/>
  <c r="I98" i="1"/>
  <c r="Q98" i="1" s="1"/>
  <c r="F98" i="1"/>
  <c r="E98" i="1"/>
  <c r="D98" i="1"/>
  <c r="C98" i="1"/>
  <c r="BP97" i="1"/>
  <c r="BO97" i="1"/>
  <c r="BN97" i="1"/>
  <c r="BM97" i="1"/>
  <c r="BL97" i="1"/>
  <c r="BK97" i="1"/>
  <c r="BJ97" i="1"/>
  <c r="BI97" i="1"/>
  <c r="BH97" i="1"/>
  <c r="BG97" i="1"/>
  <c r="AZ93" i="1"/>
  <c r="AY93" i="1"/>
  <c r="AX93" i="1"/>
  <c r="AW93" i="1"/>
  <c r="AV93" i="1"/>
  <c r="AU93" i="1"/>
  <c r="W93" i="1"/>
  <c r="V93" i="1"/>
  <c r="U93" i="1"/>
  <c r="N93" i="1"/>
  <c r="M93" i="1"/>
  <c r="L93" i="1"/>
  <c r="K93" i="1"/>
  <c r="J93" i="1"/>
  <c r="I93" i="1"/>
  <c r="F93" i="1"/>
  <c r="E93" i="1"/>
  <c r="D93" i="1"/>
  <c r="C93" i="1"/>
  <c r="AV82" i="1"/>
  <c r="AU82" i="1"/>
  <c r="AT82" i="1"/>
  <c r="AW81" i="1"/>
  <c r="BR80" i="1"/>
  <c r="AW80" i="1"/>
  <c r="CC79" i="1"/>
  <c r="CB79" i="1"/>
  <c r="CA79" i="1"/>
  <c r="BR79" i="1"/>
  <c r="V79" i="1"/>
  <c r="U79" i="1"/>
  <c r="P79" i="1"/>
  <c r="O79" i="1"/>
  <c r="BF75" i="1"/>
  <c r="BG75" i="1" s="1"/>
  <c r="BB75" i="1"/>
  <c r="BC75" i="1" s="1"/>
  <c r="AW75" i="1"/>
  <c r="AV75" i="1"/>
  <c r="K75" i="1"/>
  <c r="E75" i="1"/>
  <c r="D75" i="1"/>
  <c r="CC74" i="1"/>
  <c r="CB74" i="1"/>
  <c r="CA74" i="1"/>
  <c r="BG74" i="1"/>
  <c r="BF74" i="1"/>
  <c r="BB74" i="1"/>
  <c r="BC74" i="1" s="1"/>
  <c r="AV74" i="1"/>
  <c r="AW74" i="1" s="1"/>
  <c r="V74" i="1"/>
  <c r="U74" i="1"/>
  <c r="K74" i="1"/>
  <c r="D74" i="1"/>
  <c r="E74" i="1" s="1"/>
  <c r="CD73" i="1"/>
  <c r="BF73" i="1"/>
  <c r="BG73" i="1" s="1"/>
  <c r="BB73" i="1"/>
  <c r="BC73" i="1" s="1"/>
  <c r="AW73" i="1"/>
  <c r="AV73" i="1"/>
  <c r="K73" i="1"/>
  <c r="F73" i="1"/>
  <c r="D73" i="1"/>
  <c r="E73" i="1" s="1"/>
  <c r="BF72" i="1"/>
  <c r="BG72" i="1" s="1"/>
  <c r="BC72" i="1"/>
  <c r="BB72" i="1"/>
  <c r="AV72" i="1"/>
  <c r="AW72" i="1" s="1"/>
  <c r="K72" i="1"/>
  <c r="F72" i="1"/>
  <c r="E71" i="1" s="1"/>
  <c r="D72" i="1"/>
  <c r="E72" i="1" s="1"/>
  <c r="CD71" i="1"/>
  <c r="BF71" i="1"/>
  <c r="BG71" i="1" s="1"/>
  <c r="BC71" i="1"/>
  <c r="BB71" i="1"/>
  <c r="AW71" i="1"/>
  <c r="AV71" i="1"/>
  <c r="K71" i="1"/>
  <c r="D71" i="1"/>
  <c r="BF70" i="1"/>
  <c r="BG70" i="1" s="1"/>
  <c r="BB70" i="1"/>
  <c r="BC70" i="1" s="1"/>
  <c r="AV70" i="1"/>
  <c r="AW70" i="1" s="1"/>
  <c r="K70" i="1"/>
  <c r="D70" i="1"/>
  <c r="E70" i="1" s="1"/>
  <c r="BM44" i="1"/>
  <c r="BL44" i="1"/>
  <c r="BK44" i="1"/>
  <c r="BJ44" i="1"/>
  <c r="BI44" i="1"/>
  <c r="BH44" i="1"/>
  <c r="BG44" i="1"/>
  <c r="BF44" i="1"/>
  <c r="BE44" i="1"/>
  <c r="BD44" i="1"/>
  <c r="AX44" i="1"/>
  <c r="AW44" i="1"/>
  <c r="AV44" i="1"/>
  <c r="AU44" i="1"/>
  <c r="BM39" i="1"/>
  <c r="BL39" i="1"/>
  <c r="BK39" i="1"/>
  <c r="BJ39" i="1"/>
  <c r="BI39" i="1"/>
  <c r="BH39" i="1"/>
  <c r="BG39" i="1"/>
  <c r="BF39" i="1"/>
  <c r="BE39" i="1"/>
  <c r="BD39" i="1"/>
  <c r="AX39" i="1"/>
  <c r="AW39" i="1"/>
  <c r="AV39" i="1"/>
  <c r="AU39" i="1"/>
  <c r="BJ30" i="1"/>
  <c r="BI30" i="1"/>
  <c r="BH30" i="1"/>
  <c r="BG30" i="1"/>
  <c r="BF30" i="1"/>
  <c r="BE30" i="1"/>
  <c r="BD30" i="1"/>
  <c r="BA30" i="1"/>
  <c r="AZ30" i="1"/>
  <c r="AY30" i="1"/>
  <c r="AV30" i="1"/>
  <c r="AU30" i="1"/>
  <c r="BG25" i="1"/>
  <c r="BF25" i="1"/>
  <c r="BE25" i="1"/>
  <c r="BD25" i="1"/>
  <c r="BA25" i="1"/>
  <c r="AZ25" i="1"/>
  <c r="AY25" i="1"/>
  <c r="AV25" i="1"/>
  <c r="AU25" i="1"/>
  <c r="M25" i="1"/>
  <c r="N30" i="1" s="1"/>
  <c r="C20" i="1"/>
  <c r="AV16" i="1"/>
  <c r="AV15" i="1"/>
  <c r="BO14" i="1"/>
  <c r="BN14" i="1"/>
  <c r="BM14" i="1"/>
  <c r="BL14" i="1"/>
  <c r="BK14" i="1"/>
  <c r="AV14" i="1"/>
  <c r="AV13" i="1"/>
  <c r="AV12" i="1"/>
  <c r="BP11" i="1"/>
  <c r="AV11" i="1"/>
  <c r="BG10" i="1"/>
  <c r="BE10" i="1"/>
  <c r="AV10" i="1"/>
  <c r="L10" i="1"/>
  <c r="BO9" i="1"/>
  <c r="BN9" i="1"/>
  <c r="BM9" i="1"/>
  <c r="BL9" i="1"/>
  <c r="BK9" i="1"/>
  <c r="BG9" i="1"/>
  <c r="BE9" i="1"/>
  <c r="AV9" i="1"/>
  <c r="M9" i="1"/>
  <c r="L9" i="1"/>
  <c r="BG8" i="1"/>
  <c r="BE8" i="1"/>
  <c r="AV8" i="1"/>
  <c r="L8" i="1"/>
  <c r="BG7" i="1"/>
  <c r="BE7" i="1"/>
  <c r="AV7" i="1"/>
  <c r="BG6" i="1"/>
  <c r="BE6" i="1"/>
  <c r="AV6" i="1"/>
  <c r="BG5" i="1"/>
  <c r="BE5" i="1"/>
  <c r="AV5" i="1"/>
  <c r="AX225" i="1" l="1"/>
  <c r="AX224" i="1"/>
  <c r="AX221" i="1"/>
  <c r="AX219" i="1"/>
  <c r="AX220" i="1"/>
  <c r="AX159" i="1"/>
  <c r="AX157" i="1"/>
  <c r="K273" i="1"/>
  <c r="AP73" i="4"/>
  <c r="AX223" i="1"/>
  <c r="K271" i="1"/>
  <c r="K274" i="1"/>
  <c r="G258" i="1"/>
</calcChain>
</file>

<file path=xl/sharedStrings.xml><?xml version="1.0" encoding="utf-8"?>
<sst xmlns="http://schemas.openxmlformats.org/spreadsheetml/2006/main" count="2807" uniqueCount="893">
  <si>
    <t xml:space="preserve">IMM GENERAL </t>
  </si>
  <si>
    <t xml:space="preserve">1.- ANUAL </t>
  </si>
  <si>
    <t>Comunicación Oficial</t>
  </si>
  <si>
    <t>Facebook</t>
  </si>
  <si>
    <t>Trabajo Social</t>
  </si>
  <si>
    <t xml:space="preserve">Psicología </t>
  </si>
  <si>
    <t>Jurídico</t>
  </si>
  <si>
    <t>Salud</t>
  </si>
  <si>
    <t>Contruyendo Redes</t>
  </si>
  <si>
    <t xml:space="preserve">Capacitación y Desarrollo Humano </t>
  </si>
  <si>
    <t>Instituto Itinerante</t>
  </si>
  <si>
    <t>ENE-MAR 22</t>
  </si>
  <si>
    <t>ABR-JUN 22</t>
  </si>
  <si>
    <t>JUL-SEP 22</t>
  </si>
  <si>
    <t>OCT-DIC 22</t>
  </si>
  <si>
    <t>ENE-MAR 23</t>
  </si>
  <si>
    <t>ABR-JUN 23</t>
  </si>
  <si>
    <t>JUL-SEP 23</t>
  </si>
  <si>
    <t>OCT-DIC 23</t>
  </si>
  <si>
    <t xml:space="preserve">COMPARATIVO TOTAL DE ATENCIONES AL TRIMESTRE ANTERIOR </t>
  </si>
  <si>
    <t>2.- Periodo</t>
  </si>
  <si>
    <t xml:space="preserve">Total </t>
  </si>
  <si>
    <t>OCT-DIC 
2021</t>
  </si>
  <si>
    <t>ENE-MAR 
2022</t>
  </si>
  <si>
    <t>ABR-JUN 
2022</t>
  </si>
  <si>
    <t>JUL-SEP 
2022</t>
  </si>
  <si>
    <t>OCT-DIC 
2022</t>
  </si>
  <si>
    <t>ENE-MAR 
2023</t>
  </si>
  <si>
    <t>ABR-JUN 
2023</t>
  </si>
  <si>
    <t xml:space="preserve">COMUNICACIÓN OFICIAL RECIBIDA Y EMITIDA
POR TRIMESTRE </t>
  </si>
  <si>
    <t>RECIBIDA</t>
  </si>
  <si>
    <t>EMITIDA</t>
  </si>
  <si>
    <t>OCT-DIC 2021</t>
  </si>
  <si>
    <t>ENE-MAR 2022</t>
  </si>
  <si>
    <t>ABR-JUN 2022</t>
  </si>
  <si>
    <t>JUL-SEP 2022</t>
  </si>
  <si>
    <t>OCT-DIC 2022</t>
  </si>
  <si>
    <t>ENE-MAR 2023</t>
  </si>
  <si>
    <t>ABR-JUN 2023</t>
  </si>
  <si>
    <t xml:space="preserve">TRABAJO SOCIAL </t>
  </si>
  <si>
    <t xml:space="preserve">ATENCIONES BRINDADADAS EN EL ÁREA DE TRABAJO SOCIAL </t>
  </si>
  <si>
    <t xml:space="preserve">Total Mensual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</si>
  <si>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</si>
  <si>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</si>
  <si>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</si>
  <si>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</si>
  <si>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</si>
  <si>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</si>
  <si>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</si>
  <si>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</si>
  <si>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</si>
  <si>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</si>
  <si>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</si>
  <si>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</si>
  <si>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RANGO DE EDAD DE MUJERES ATENDIDAS 
ÁREA PSICOLOGÍA</t>
  </si>
  <si>
    <t>ENE-MAR</t>
  </si>
  <si>
    <t>18-24</t>
  </si>
  <si>
    <t>25-30</t>
  </si>
  <si>
    <t>31-35</t>
  </si>
  <si>
    <t>36-40</t>
  </si>
  <si>
    <t>41-45</t>
  </si>
  <si>
    <t>46-50</t>
  </si>
  <si>
    <t>51-55</t>
  </si>
  <si>
    <t>56-60</t>
  </si>
  <si>
    <t>60+</t>
  </si>
  <si>
    <t xml:space="preserve">NUEVO RANGO </t>
  </si>
  <si>
    <t>18-25</t>
  </si>
  <si>
    <t>26-35</t>
  </si>
  <si>
    <t>36-45</t>
  </si>
  <si>
    <t>46-55</t>
  </si>
  <si>
    <t>56-65</t>
  </si>
  <si>
    <t>66+</t>
  </si>
  <si>
    <t>JUN-SEP</t>
  </si>
  <si>
    <t xml:space="preserve">ZONA DEMOGRAFICA HABITACIONAL DE MUJERES ATENDIDAS </t>
  </si>
  <si>
    <t xml:space="preserve">AMBITO LABORAL DE MUJERES ATENDIDAS 
ÁREA TRABAJO SOCIAL </t>
  </si>
  <si>
    <t>JUL-SEP 2023</t>
  </si>
  <si>
    <t xml:space="preserve"> TIPOS DE VIOLENCIA PRESENTE EN MUJERES ATENDIDAS</t>
  </si>
  <si>
    <t xml:space="preserve">Familiar </t>
  </si>
  <si>
    <t>Laboral</t>
  </si>
  <si>
    <t xml:space="preserve">Comunitaria </t>
  </si>
  <si>
    <t xml:space="preserve">Acoso Sexual </t>
  </si>
  <si>
    <t>Noviazgo</t>
  </si>
  <si>
    <t xml:space="preserve"> MODALIDAD DE VIOLENCIA  PRESENTE EN MUJERES ATENDIDAS</t>
  </si>
  <si>
    <t xml:space="preserve"> NIVELES DE RIESGO Y CASOS DE VIOLENCIA PRESENTE EN MUJERES ATENDIDAS </t>
  </si>
  <si>
    <t>Psicología</t>
  </si>
  <si>
    <t>DERIVACIÓN A ÁREAS DE ATENCIÓN</t>
  </si>
  <si>
    <t>TOTAL DE AGENDADAS</t>
  </si>
  <si>
    <t xml:space="preserve">PSICOLOGÍA </t>
  </si>
  <si>
    <t xml:space="preserve">ATENCIONES BRINDADAS 
ÁREA PSICOLOGÍA </t>
  </si>
  <si>
    <t>IMM</t>
  </si>
  <si>
    <t>IQM</t>
  </si>
  <si>
    <t>AMBITO LABORAL DE MUJERES ATENDIDAS 
ÁREA PSICOLOGÍA</t>
  </si>
  <si>
    <t xml:space="preserve">No presentan violencia </t>
  </si>
  <si>
    <t xml:space="preserve">INCIDENCIAS DE CANALIZACIÓNES </t>
  </si>
  <si>
    <t xml:space="preserve">IMSS Psiquiatría </t>
  </si>
  <si>
    <t>TIPOS DE VIOLENCIA PRESENTE EN MUJERES ATENDIDAS</t>
  </si>
  <si>
    <t xml:space="preserve"> NIVELES DE RIESGO  Y CASOS DE VIOLENCIAQUE PRESENTE  EN MUJERES ATENDIDAS</t>
  </si>
  <si>
    <t xml:space="preserve">No presentan Violencia </t>
  </si>
  <si>
    <t>MODALIDAD DE VIOLENCIA QUE PRESENTAN  LAS MUJERES ATENDIDAS</t>
  </si>
  <si>
    <t>Duelo</t>
  </si>
  <si>
    <t xml:space="preserve">Otros </t>
  </si>
  <si>
    <t xml:space="preserve">ALTAS POR CUMPLIMIENTO DE OBJETIVOS TERAPÉUTICOS </t>
  </si>
  <si>
    <t xml:space="preserve">VIOLENCIA PRESENTE EN MUJERES ATENDIDAS </t>
  </si>
  <si>
    <t>JURÍDICO</t>
  </si>
  <si>
    <t xml:space="preserve">TOTAL </t>
  </si>
  <si>
    <t>ATENCIONES BRINDADAS 
ÁREA JURÍDICO</t>
  </si>
  <si>
    <t>RANGO DE EDAD DE MUJERES ATENDIDAS 
ÁREA JURÍDICO</t>
  </si>
  <si>
    <t>AMBITO LABORAL DE MUJERES ATENDIDAS 
ÁREA JURÍDICO</t>
  </si>
  <si>
    <t>MOTIVOS MÁS FRECUENTES DE ASESORÍA JURÍDICA</t>
  </si>
  <si>
    <t xml:space="preserve">CANALIZACIÓNES </t>
  </si>
  <si>
    <t>SEGURIDAD SOCIAL EN MUJERES ATENDIDAS</t>
  </si>
  <si>
    <t>REPRESENTACIÓN LEGAL IQM</t>
  </si>
  <si>
    <t>FIRMAS DE CONVENIOS DE COLABORACIÓN</t>
  </si>
  <si>
    <t>AVANCES EN MATERIA DE ARMONIZACIÓN JURÍDICO-ADMINISTRATIVO</t>
  </si>
  <si>
    <t>AVANCES EN EL SISTEMA DE IGUALDAD</t>
  </si>
  <si>
    <t xml:space="preserve">SALUD Y NUTRICIÓN </t>
  </si>
  <si>
    <t>SALUD</t>
  </si>
  <si>
    <t xml:space="preserve">NUTRICIÓN </t>
  </si>
  <si>
    <t>ATENCIONES BRINDADAS</t>
  </si>
  <si>
    <t>NUTRICIÓN</t>
  </si>
  <si>
    <t>NUEVO RANGO</t>
  </si>
  <si>
    <t>JUL-SEP</t>
  </si>
  <si>
    <t>RANGO DE EDAD DE MUJERES ATENDIDAS</t>
  </si>
  <si>
    <t>ESTUDIOS DE MASTOGRAFIA</t>
  </si>
  <si>
    <t>Hospital General</t>
  </si>
  <si>
    <t>ESTUDIOS DE PAPANICOLAOU</t>
  </si>
  <si>
    <t>Centro de Salud Urbano</t>
  </si>
  <si>
    <t xml:space="preserve">ATENCIONES POR APLICACIÓN DE CONVENIOS DE COLABORACIÓN </t>
  </si>
  <si>
    <t>SMA</t>
  </si>
  <si>
    <t xml:space="preserve">FIRMAS DE CONVENIOS  SALUD </t>
  </si>
  <si>
    <t xml:space="preserve">CAPACITACIÓN </t>
  </si>
  <si>
    <t xml:space="preserve">ATENCIONES BRINDADAS EN EL ÁREA DE CAPACITACIÓN Y DESARROLLO HUMANO </t>
  </si>
  <si>
    <t>M</t>
  </si>
  <si>
    <t>H</t>
  </si>
  <si>
    <t xml:space="preserve">ATENCIONES DERIVADAS POR CONFERENCIAS Y CURSOS </t>
  </si>
  <si>
    <t>Conferencias</t>
  </si>
  <si>
    <t xml:space="preserve">Cursos </t>
  </si>
  <si>
    <t>ATENCIONES POR TEMA DE CAPACITACIÓN</t>
  </si>
  <si>
    <t>Formación en perspectiva de género</t>
  </si>
  <si>
    <t>Violencia familiar</t>
  </si>
  <si>
    <t>Tipos y modalidades de violencia</t>
  </si>
  <si>
    <t xml:space="preserve">Toma de desiciones </t>
  </si>
  <si>
    <t xml:space="preserve">Eduacr; resposabilidad de madres y padres de familia </t>
  </si>
  <si>
    <t>Manejo de emociones</t>
  </si>
  <si>
    <t xml:space="preserve">Violencia comunitaria </t>
  </si>
  <si>
    <t>Acoso y hostigamiento sexual</t>
  </si>
  <si>
    <t>Bullying</t>
  </si>
  <si>
    <t xml:space="preserve">REDES Y DIFUSIÓN </t>
  </si>
  <si>
    <t xml:space="preserve">REDES </t>
  </si>
  <si>
    <t>ATENCIONES BRINDADAS EN EL ÁREA DE CONSTRUYENDO REDES</t>
  </si>
  <si>
    <t>CAPACITACIÓN POR AMBITO DE ATENCIÓN</t>
  </si>
  <si>
    <t xml:space="preserve">RANGO DE EDAD DE MUJERES ATENDIDAS 
ÁREA DE CAPACITACIÓN </t>
  </si>
  <si>
    <t>ATENCIONES PERSONAS BENEFICIADAS EN CUSRSOS Y/O CAPACITACIONES (CERTIFICACIONES-INSCRIPCIONES)</t>
  </si>
  <si>
    <t>RANGO DE EDAD DE MUJERES ATENDIDAS 
ÁREA DE CONSTRUYENDO REDES</t>
  </si>
  <si>
    <t xml:space="preserve">ATENCIONES BRINDADAS EN PARTICIPACIÓN CON EL INSTITUTO ITINERANTE </t>
  </si>
  <si>
    <t xml:space="preserve">ATENCIONES BRINDADAS EN PARTICIPACIÓN DE JORNADAS ADELANTE MI QUERIDO SAN JUAN </t>
  </si>
  <si>
    <t>ATENCIONES BRINDADAS EN PARTICIPACIÓN DE JORNADAS SONRISAS</t>
  </si>
  <si>
    <t xml:space="preserve">ATENCIONES BRINDADAS EN PARTICIPACIÓN DE JORNADA AQUÍ CONTIGO </t>
  </si>
  <si>
    <t>ATENCIONES BRINDADAS EN PARTICIPACIÓN DE MARTES CIUDADANO</t>
  </si>
  <si>
    <t>RED SOCIAL</t>
  </si>
  <si>
    <t xml:space="preserve">PAGINA DE FACEBOOK </t>
  </si>
  <si>
    <t>RANGO DE EDAD DE MUJERES ATENDIDAS 
ÁREA REDES</t>
  </si>
  <si>
    <t xml:space="preserve">SOLICITUD DE SERVICIO ATRAVÉS DE LA PAGINA DE FACEBOOK </t>
  </si>
  <si>
    <t>Capacitación</t>
  </si>
  <si>
    <t>Redes</t>
  </si>
  <si>
    <t xml:space="preserve">Nutrición </t>
  </si>
  <si>
    <t>JUL-SEP 
2023</t>
  </si>
  <si>
    <t>OCT-DIC 
2023</t>
  </si>
  <si>
    <t>JUN-SEP 2023</t>
  </si>
  <si>
    <t>OCT-DIC 2023</t>
  </si>
  <si>
    <t>HISTORICO DE ATENCIONES BRINDADAS DURANTE LA ADMINISTRACIÓN MUNICIPAL 2021-2024</t>
  </si>
  <si>
    <t>RANGO DE EDAD DE MUJERES ATENDIDAS 
ÁREA TRABAJO SOCIAL</t>
  </si>
  <si>
    <t>ABR-JUN</t>
  </si>
  <si>
    <t>COMCA</t>
  </si>
  <si>
    <t xml:space="preserve">MOTIVOS MÁS FRECUENTES DE CONSULTA EN ATENCIONES INICIALES </t>
  </si>
  <si>
    <t>Otras</t>
  </si>
  <si>
    <t xml:space="preserve"> NIVELES DE RIESGO  Y CASOS DE VIOLENCIA PRESENTE  EN MUJERES ATENDIDAS</t>
  </si>
  <si>
    <t>Pensión Alimenticia</t>
  </si>
  <si>
    <t>ABR-JUN 
SALUD</t>
  </si>
  <si>
    <t>Apoyo Transporte</t>
  </si>
  <si>
    <t>Laboratorio Chopo</t>
  </si>
  <si>
    <t xml:space="preserve">Laboratorio Clinicos del Angel </t>
  </si>
  <si>
    <t>Mediklaser</t>
  </si>
  <si>
    <t>Óptica Visión Premier</t>
  </si>
  <si>
    <t>NEFROVIDA</t>
  </si>
  <si>
    <t>DAXI</t>
  </si>
  <si>
    <t>ATENCIONES BRINDADAS EN EL ÁREA DE NUTRICIÓN (DESGLOSE) Mujeres</t>
  </si>
  <si>
    <t>Total CURSOS/CAPACITACIONES</t>
  </si>
  <si>
    <t>10 A 17</t>
  </si>
  <si>
    <t>SIN DATO</t>
  </si>
  <si>
    <t>TOTAL</t>
  </si>
  <si>
    <t>Número de Cursos o Talleres</t>
  </si>
  <si>
    <t>Total</t>
  </si>
  <si>
    <t xml:space="preserve"> </t>
  </si>
  <si>
    <t>AGREGADOS</t>
  </si>
  <si>
    <t>MOTIVOS DE CONSULTA **TOTAL</t>
  </si>
  <si>
    <t>Violencia Obstetrica</t>
  </si>
  <si>
    <t>Violencia Laboral</t>
  </si>
  <si>
    <t>Consultas (Riesgo emocional, Pensamientos de 
Muerte o Adicciones)</t>
  </si>
  <si>
    <t xml:space="preserve">Juridico </t>
  </si>
  <si>
    <t>Masculinidades</t>
  </si>
  <si>
    <t>Prevención de la Violencia Comunitaria</t>
  </si>
  <si>
    <t>Centro de Salud Oriente</t>
  </si>
  <si>
    <t>PRO Salud</t>
  </si>
  <si>
    <t xml:space="preserve">Laboratorío San Juan </t>
  </si>
  <si>
    <t xml:space="preserve">  </t>
  </si>
  <si>
    <t>NA</t>
  </si>
  <si>
    <t xml:space="preserve">Total Atenciones Mensual </t>
  </si>
  <si>
    <t>#7 NUMÉRO DE TALLERES O CURSOS BRINDADOS</t>
  </si>
  <si>
    <t>Total:</t>
  </si>
  <si>
    <t>25-34</t>
  </si>
  <si>
    <t>35-44</t>
  </si>
  <si>
    <t>45-54</t>
  </si>
  <si>
    <t>55-64</t>
  </si>
  <si>
    <t>&gt;65</t>
  </si>
  <si>
    <t xml:space="preserve">total </t>
  </si>
  <si>
    <t>JUN-SEP
IQM</t>
  </si>
  <si>
    <t>JUN-SEP
IMM</t>
  </si>
  <si>
    <t>Rural-IMM</t>
  </si>
  <si>
    <t>Urbana- IMM</t>
  </si>
  <si>
    <t>Rural- IQM</t>
  </si>
  <si>
    <t>Urbana- IQM</t>
  </si>
  <si>
    <t xml:space="preserve">ITINERANTE </t>
  </si>
  <si>
    <t>ATENCIONES BRINDADAS EN EL ÁREA DE ITINERANTE</t>
  </si>
  <si>
    <t xml:space="preserve">RANGO DE EDAD DE MUJERES ATENDIDAS 
</t>
  </si>
  <si>
    <t xml:space="preserve">   </t>
  </si>
  <si>
    <t>COMPARATIVO DE ATENCIONES CON EL TRIMESTRE ANTERIOR 2022 Y 2023</t>
  </si>
  <si>
    <t>OCT-DIC</t>
  </si>
  <si>
    <t xml:space="preserve">OCT-DIC </t>
  </si>
  <si>
    <t>OCT-DIC
IMM</t>
  </si>
  <si>
    <t>OCT-DIC
IQM</t>
  </si>
  <si>
    <t>OCT
32.92%</t>
  </si>
  <si>
    <t>NOV 
41.69%</t>
  </si>
  <si>
    <t>DIC
25.08%</t>
  </si>
  <si>
    <t>Fuera del hogar
55.25%</t>
  </si>
  <si>
    <t>Dentro del Hogar
43.05%</t>
  </si>
  <si>
    <t>Otro 
1.69%</t>
  </si>
  <si>
    <t>%</t>
  </si>
  <si>
    <t xml:space="preserve">% </t>
  </si>
  <si>
    <t>18-25
14.67%</t>
  </si>
  <si>
    <t>26-35
19.56%</t>
  </si>
  <si>
    <t>36-45
23.78%</t>
  </si>
  <si>
    <t>46-55
20.00%</t>
  </si>
  <si>
    <t>56-65
14.67%</t>
  </si>
  <si>
    <t>66+
7.33%</t>
  </si>
  <si>
    <t>217 restan</t>
  </si>
  <si>
    <t xml:space="preserve">No presentan Violencia
 </t>
  </si>
  <si>
    <t xml:space="preserve">Noviazgo
</t>
  </si>
  <si>
    <t xml:space="preserve">Institucional
</t>
  </si>
  <si>
    <t xml:space="preserve">Digital
</t>
  </si>
  <si>
    <t xml:space="preserve">Comunitaria 
</t>
  </si>
  <si>
    <t xml:space="preserve">Abuso Sexual 
</t>
  </si>
  <si>
    <t xml:space="preserve">Familiar 
</t>
  </si>
  <si>
    <t>Inestabilidad Emocional 
65.33%</t>
  </si>
  <si>
    <t>Duelo
6.00%</t>
  </si>
  <si>
    <t>Violencia Comunitaria
2.89%</t>
  </si>
  <si>
    <t>Otros 
2.67%</t>
  </si>
  <si>
    <t>Violencia Familiar 
22.22%</t>
  </si>
  <si>
    <t>Indirecta de Feminicidio 
0.89%</t>
  </si>
  <si>
    <t>OCT
49.63% de 404 Atenciones</t>
  </si>
  <si>
    <t xml:space="preserve">DIC
20.14% de 164 Atenciones </t>
  </si>
  <si>
    <t>NOV
30.22% de 253 Atenciones</t>
  </si>
  <si>
    <t>oct-dic</t>
  </si>
  <si>
    <t>Bajo peso
1.65%</t>
  </si>
  <si>
    <t>Peso Normal 
19.83%</t>
  </si>
  <si>
    <t>Sobrepeso
41.73%</t>
  </si>
  <si>
    <t>Obesidad I
19.00%</t>
  </si>
  <si>
    <t>Obesidad II
12.39%</t>
  </si>
  <si>
    <t>Obesidad III
2.47%</t>
  </si>
  <si>
    <t xml:space="preserve"> Sin IMC
2.89%</t>
  </si>
  <si>
    <t>OCT-dic</t>
  </si>
  <si>
    <t>OCT
51.82%</t>
  </si>
  <si>
    <t>NOV
48.17%</t>
  </si>
  <si>
    <t>Educativo
60.18%</t>
  </si>
  <si>
    <t xml:space="preserve">Funcionariado Municipal
20.59% </t>
  </si>
  <si>
    <t>Sociedad Sanjuanense
0.83%</t>
  </si>
  <si>
    <t>Empresarial
17.55%</t>
  </si>
  <si>
    <t>Voluntariado 
SEDENA
0.83%</t>
  </si>
  <si>
    <t>Perspectiva de género
11.84%</t>
  </si>
  <si>
    <t>Violencia familiar
0.60%</t>
  </si>
  <si>
    <t>Tipos y modalidades de violencia
3.76%</t>
  </si>
  <si>
    <t>Toma de desiciones 
2.21%</t>
  </si>
  <si>
    <t>Manejo de emociones y toma de decisiones
2.21%</t>
  </si>
  <si>
    <t>Manejo de emociones
0.66%</t>
  </si>
  <si>
    <t>Prevención de la violencia familiar
0.83%</t>
  </si>
  <si>
    <t>Prevención de la violencia contra la mujer en establecimientos
0.44%</t>
  </si>
  <si>
    <t>Ser Mujer
2.32%</t>
  </si>
  <si>
    <t>Violencia de Género
13.06%</t>
  </si>
  <si>
    <t>Educar: Responsabilidad de Madres y Padres de familia
31.2%</t>
  </si>
  <si>
    <t>Detección oportuna del cáncer de mama
9.85%</t>
  </si>
  <si>
    <t>Vamos juntos por la Igualdad
10.90%</t>
  </si>
  <si>
    <t>Acoso y Hostigamiento Sexual
1.27%</t>
  </si>
  <si>
    <t>Constancias del curso Formación en Perspectiva de Género 
8.74%</t>
  </si>
  <si>
    <t>1806-1785</t>
  </si>
  <si>
    <t>&lt;18
25.63%</t>
  </si>
  <si>
    <t>18-25
12.23%</t>
  </si>
  <si>
    <t>26-35
17.99%</t>
  </si>
  <si>
    <t>36-45
20.87%</t>
  </si>
  <si>
    <t>46-55
12.79%</t>
  </si>
  <si>
    <t>56-65
3.65%</t>
  </si>
  <si>
    <t>66+
1.38%</t>
  </si>
  <si>
    <t>SIN DATO
5.42%</t>
  </si>
  <si>
    <t>18-25
7.77%</t>
  </si>
  <si>
    <t>26-35
27.77%</t>
  </si>
  <si>
    <t>36-45
25.55%</t>
  </si>
  <si>
    <t>46-55
22.22%</t>
  </si>
  <si>
    <t>56-65
13.88%</t>
  </si>
  <si>
    <t>66+
2.77%</t>
  </si>
  <si>
    <t>Fuera del hogar
57.22%</t>
  </si>
  <si>
    <t>Dentro del Hogar
40.0%</t>
  </si>
  <si>
    <t>Otro 
2.77%</t>
  </si>
  <si>
    <t>IMMS
41.1%</t>
  </si>
  <si>
    <t>INSABI
7.2%</t>
  </si>
  <si>
    <t>ISSTE
1.1%</t>
  </si>
  <si>
    <t>Seguro de Gastos Medicos Mayores
0.55%</t>
  </si>
  <si>
    <t>Desconoce
0.55%</t>
  </si>
  <si>
    <t>Ninguno
49.44%</t>
  </si>
  <si>
    <t xml:space="preserve">Total  Urbana </t>
  </si>
  <si>
    <t>Total Rural</t>
  </si>
  <si>
    <t>&lt;18
3.20%</t>
  </si>
  <si>
    <t>18-25
25.10%</t>
  </si>
  <si>
    <t>26-35
13.52%</t>
  </si>
  <si>
    <t>36-45
25.52%</t>
  </si>
  <si>
    <t>46-55
18.82%</t>
  </si>
  <si>
    <t>56-65
9.90%</t>
  </si>
  <si>
    <t>66+
3.90%</t>
  </si>
  <si>
    <t>18-25
8.18%</t>
  </si>
  <si>
    <t>26-35
39.69%</t>
  </si>
  <si>
    <t>36-45
30.90%</t>
  </si>
  <si>
    <t>46-55
14.89%</t>
  </si>
  <si>
    <t>56-65
4.61%</t>
  </si>
  <si>
    <t>&gt;66
1.70%</t>
  </si>
  <si>
    <t>OCT
35.36%</t>
  </si>
  <si>
    <t>NOV
60.45%</t>
  </si>
  <si>
    <t>DIC
4.18%</t>
  </si>
  <si>
    <t>14-17
32.31%</t>
  </si>
  <si>
    <t>18-24
14.44%</t>
  </si>
  <si>
    <t>25-30
6.84%</t>
  </si>
  <si>
    <t>31-35
10.26%</t>
  </si>
  <si>
    <t>36-40
12.54%</t>
  </si>
  <si>
    <t>41-45
7.98%</t>
  </si>
  <si>
    <t>46-50
6.84%</t>
  </si>
  <si>
    <t>51-55
3.42%</t>
  </si>
  <si>
    <t>56-60
2.28%</t>
  </si>
  <si>
    <t>60+
3.04%</t>
  </si>
  <si>
    <t>Jornada aquí contigo
JORNADA ESTATAL.</t>
  </si>
  <si>
    <t>Hombres</t>
  </si>
  <si>
    <t>Jornada Adelante mi querido SAN JUAN</t>
  </si>
  <si>
    <t>PREGUNTAS</t>
  </si>
  <si>
    <t>REPUESTAS</t>
  </si>
  <si>
    <t>Excelente</t>
  </si>
  <si>
    <t>Bueno</t>
  </si>
  <si>
    <t>Regular</t>
  </si>
  <si>
    <t>Malo</t>
  </si>
  <si>
    <t xml:space="preserve">El trato del personal que le atendió fue: </t>
  </si>
  <si>
    <t xml:space="preserve">El tiempo en que le atendimos fue: </t>
  </si>
  <si>
    <t>El servicio que recibió fue el que esperaba:</t>
  </si>
  <si>
    <t xml:space="preserve">Si visitó las instalaciones, como las considera en cuanto a limpieza, organizacion, iluminación: </t>
  </si>
  <si>
    <t>18-25
16.27%</t>
  </si>
  <si>
    <t>26-35
29.83%</t>
  </si>
  <si>
    <t>36-45
21.69%</t>
  </si>
  <si>
    <t>46-55
16.94%</t>
  </si>
  <si>
    <t>56-65
11.18%</t>
  </si>
  <si>
    <t>66+
4.06%</t>
  </si>
  <si>
    <t>Rural
49.44%</t>
  </si>
  <si>
    <t>Urbana
50.55%</t>
  </si>
  <si>
    <t>OCT
39%</t>
  </si>
  <si>
    <t>NOV
35%</t>
  </si>
  <si>
    <t>DIC
26%</t>
  </si>
  <si>
    <t>Mujeres
100%
Comunidad: La Valla</t>
  </si>
  <si>
    <t>Nuevo San Isidro
38.29%</t>
  </si>
  <si>
    <t>San Miguel Galindo
46.80%</t>
  </si>
  <si>
    <t xml:space="preserve">Cerro Gordo
14.89% </t>
  </si>
  <si>
    <t>Jornada Martes Ciudadano</t>
  </si>
  <si>
    <t xml:space="preserve">Bario del Espiritu Santo
15.38% </t>
  </si>
  <si>
    <t>Granjas Banthi
10.25%</t>
  </si>
  <si>
    <t>Col. Fatima
23.07%</t>
  </si>
  <si>
    <t>Parque las Garzas
17.94%</t>
  </si>
  <si>
    <t>Loma Alta
12.82%</t>
  </si>
  <si>
    <t>Santa Barbara la Cueva
0%</t>
  </si>
  <si>
    <t>Del Valle
10.25%</t>
  </si>
  <si>
    <t>Pedregoso
10.25%</t>
  </si>
  <si>
    <t>OCT
36.66% de 66 Atenciones</t>
  </si>
  <si>
    <t>NOV
34.44% de 62 Atenciones</t>
  </si>
  <si>
    <t>DIC
28.88% de 52 Atenciones</t>
  </si>
  <si>
    <t>DIC
0.00%</t>
  </si>
  <si>
    <t>CONVENIOS DE COLABORACIÓN</t>
  </si>
  <si>
    <t xml:space="preserve">CONVENIOS DE COLABORACIÓN FIRMADOS </t>
  </si>
  <si>
    <t>CECATI
31.74%</t>
  </si>
  <si>
    <t>COLEGIO DE ABOGADOS LITIGANTES
22.22%</t>
  </si>
  <si>
    <t>COLEGIO DE PSICOLOGOS DE SJR
11.11%</t>
  </si>
  <si>
    <t>FLECHA ROJA 
30.15%</t>
  </si>
  <si>
    <t>OPTICA VISIÓN PREMIER
4.76%</t>
  </si>
  <si>
    <t xml:space="preserve">Dale química s.a. de c.v. </t>
  </si>
  <si>
    <t>Cruz Roja Mexica</t>
  </si>
  <si>
    <t>CONALEP</t>
  </si>
  <si>
    <t>CHOPO</t>
  </si>
  <si>
    <t xml:space="preserve">TEC </t>
  </si>
  <si>
    <t xml:space="preserve">OCT-21 A DIC 23 </t>
  </si>
  <si>
    <t xml:space="preserve">OCT </t>
  </si>
  <si>
    <t>Total de 
Convenios</t>
  </si>
  <si>
    <t>Abuso Sexual</t>
  </si>
  <si>
    <t>Violencia Sexual</t>
  </si>
  <si>
    <t xml:space="preserve">Violencia en el Noviazgo </t>
  </si>
  <si>
    <t>Violencia en el Noviazgo</t>
  </si>
  <si>
    <t>Violencia digital y mediatica</t>
  </si>
  <si>
    <t>Acompañamiento Terapeutico</t>
  </si>
  <si>
    <t>Acoso Sexual</t>
  </si>
  <si>
    <t>Riesgo Emocional</t>
  </si>
  <si>
    <t xml:space="preserve">Violencia Suicida </t>
  </si>
  <si>
    <t>|</t>
  </si>
  <si>
    <t>Dependencia y Codependencía</t>
  </si>
  <si>
    <t xml:space="preserve">Redes sociales y Ciberseguridad </t>
  </si>
  <si>
    <t>Visibilizando lo invisible</t>
  </si>
  <si>
    <t>ABC de Genero</t>
  </si>
  <si>
    <t>Sororidad</t>
  </si>
  <si>
    <t xml:space="preserve">Tipos y modalidadades de violencia </t>
  </si>
  <si>
    <t xml:space="preserve">DDHH y la Mujer transmisora de valores </t>
  </si>
  <si>
    <t>Violencia Psicologica</t>
  </si>
  <si>
    <t xml:space="preserve">Nutrición y activación fisica en personas adultas mayores </t>
  </si>
  <si>
    <t>Violencia en el noviazgo</t>
  </si>
  <si>
    <t>Violencia de genro y Ley Olimpia</t>
  </si>
  <si>
    <t xml:space="preserve">Salud </t>
  </si>
  <si>
    <t>JORNADAS</t>
  </si>
  <si>
    <t>Adelante mi Querido SAN JUAN</t>
  </si>
  <si>
    <t>Sonrisas</t>
  </si>
  <si>
    <t>Aquí Contigo</t>
  </si>
  <si>
    <t xml:space="preserve">Ferias de la Prevención </t>
  </si>
  <si>
    <t>Martes Ciudadano</t>
  </si>
  <si>
    <t>TOTAL 2022</t>
  </si>
  <si>
    <t>TOTAL 2023</t>
  </si>
  <si>
    <t xml:space="preserve">TOTAL ANUAL </t>
  </si>
  <si>
    <t>TOTAL ANUAL</t>
  </si>
  <si>
    <t xml:space="preserve">NOV </t>
  </si>
  <si>
    <t xml:space="preserve">TOTAL
ANUAL </t>
  </si>
  <si>
    <t xml:space="preserve">Psicología
</t>
  </si>
  <si>
    <t xml:space="preserve">Jurídico
</t>
  </si>
  <si>
    <t xml:space="preserve">Psico-Jurídico
</t>
  </si>
  <si>
    <t xml:space="preserve">Ninguna
</t>
  </si>
  <si>
    <t>Economica</t>
  </si>
  <si>
    <t xml:space="preserve">Patrimonial </t>
  </si>
  <si>
    <t>Sexual</t>
  </si>
  <si>
    <t xml:space="preserve">Física </t>
  </si>
  <si>
    <t xml:space="preserve">Psicológica </t>
  </si>
  <si>
    <t>Institucional</t>
  </si>
  <si>
    <t>Mediatica/Digital</t>
  </si>
  <si>
    <t>Comunitaria</t>
  </si>
  <si>
    <t>Riesgo Alto</t>
  </si>
  <si>
    <t xml:space="preserve">Riesgo Medio </t>
  </si>
  <si>
    <t>Riesgo Moderado</t>
  </si>
  <si>
    <t>Sin Riesgo</t>
  </si>
  <si>
    <t xml:space="preserve">TOTAL IQM </t>
  </si>
  <si>
    <t>TOTAL IMM</t>
  </si>
  <si>
    <t>Urbana</t>
  </si>
  <si>
    <t>Rural</t>
  </si>
  <si>
    <t xml:space="preserve">Otro </t>
  </si>
  <si>
    <t>Dentro del Hogar</t>
  </si>
  <si>
    <t>Fuera del hogar</t>
  </si>
  <si>
    <t xml:space="preserve">Sexual </t>
  </si>
  <si>
    <t>Obstetrica</t>
  </si>
  <si>
    <t xml:space="preserve">Institucional </t>
  </si>
  <si>
    <t xml:space="preserve">Feminicidio </t>
  </si>
  <si>
    <t>No presenta ningun tipo de modalidad de Violencia</t>
  </si>
  <si>
    <t>Presenta algun tipo y modalidad de violencia</t>
  </si>
  <si>
    <t>Riesgo Medio</t>
  </si>
  <si>
    <t xml:space="preserve">Inestabilidad Emocional </t>
  </si>
  <si>
    <t>Violencia Familiar</t>
  </si>
  <si>
    <t>Indirecta de Feminicidio</t>
  </si>
  <si>
    <t>Violencia Comunitaria</t>
  </si>
  <si>
    <t>Colegio de Psicologos</t>
  </si>
  <si>
    <t>DIF</t>
  </si>
  <si>
    <t>CESAM Psiquiatría</t>
  </si>
  <si>
    <t xml:space="preserve">Violencia Comunitaria </t>
  </si>
  <si>
    <t xml:space="preserve">Violencia digital y mediática </t>
  </si>
  <si>
    <t xml:space="preserve">JURIDICO </t>
  </si>
  <si>
    <t>promedio</t>
  </si>
  <si>
    <t>TOTAL POA</t>
  </si>
  <si>
    <t>Psicología IMM</t>
  </si>
  <si>
    <t>Jurídico IMM</t>
  </si>
  <si>
    <t xml:space="preserve">ATENCIONES POA </t>
  </si>
  <si>
    <t xml:space="preserve">psicologia </t>
  </si>
  <si>
    <t xml:space="preserve">META POA </t>
  </si>
  <si>
    <t>3 trim</t>
  </si>
  <si>
    <t>entre 2</t>
  </si>
  <si>
    <t xml:space="preserve">Violencia Familiar </t>
  </si>
  <si>
    <t xml:space="preserve">Custodia y pensión </t>
  </si>
  <si>
    <t>Divorcio</t>
  </si>
  <si>
    <t>Divorcio,custodia y pension</t>
  </si>
  <si>
    <t>Medidas Cautelares</t>
  </si>
  <si>
    <t>Sucesorio Intestamentario</t>
  </si>
  <si>
    <t xml:space="preserve">Acoso Sexual/
Hostigamiento </t>
  </si>
  <si>
    <t>Reconocimiento de Paternidad</t>
  </si>
  <si>
    <t>Perdida de Patria Potestad</t>
  </si>
  <si>
    <t>Violación</t>
  </si>
  <si>
    <t>Lesiones Dolosas</t>
  </si>
  <si>
    <t>Otro</t>
  </si>
  <si>
    <t>Amenazas</t>
  </si>
  <si>
    <t>Fraude</t>
  </si>
  <si>
    <t>DIF Municipal</t>
  </si>
  <si>
    <t>Colegio de Abogados</t>
  </si>
  <si>
    <t>Fiscalia General del Estado de Qro.</t>
  </si>
  <si>
    <t>Bufette Juridico Gratuito</t>
  </si>
  <si>
    <t xml:space="preserve">Registro Civil </t>
  </si>
  <si>
    <t xml:space="preserve">Rural </t>
  </si>
  <si>
    <t>UNEME</t>
  </si>
  <si>
    <t>CAPACITACIÓN</t>
  </si>
  <si>
    <t>ANUAL</t>
  </si>
  <si>
    <t>Acoso y Hostigamiento Sexual</t>
  </si>
  <si>
    <t xml:space="preserve">Constancias del curso Formación en Perspectiva de Género </t>
  </si>
  <si>
    <t>Perspectiva de género</t>
  </si>
  <si>
    <t>Manejo de emociones y toma de decisiones</t>
  </si>
  <si>
    <t>Prevención de la violencia familiar</t>
  </si>
  <si>
    <t>Prevención de la violencia contra la mujer en establecimientos</t>
  </si>
  <si>
    <t>Ser Mujer</t>
  </si>
  <si>
    <t>Violencia de Género</t>
  </si>
  <si>
    <t>Educar: Responsabilidad de Madres y Padres de familia</t>
  </si>
  <si>
    <t>Detección oportuna del cáncer de mama</t>
  </si>
  <si>
    <t>Vamos juntos por la Igualdad</t>
  </si>
  <si>
    <t>ATENCIONES</t>
  </si>
  <si>
    <t>REDES</t>
  </si>
  <si>
    <t>42 F</t>
  </si>
  <si>
    <t>ITINERANTE</t>
  </si>
  <si>
    <t xml:space="preserve">Urbana </t>
  </si>
  <si>
    <t>ENE-MAR 24</t>
  </si>
  <si>
    <t>ABR-JUN 24</t>
  </si>
  <si>
    <t>JUL-SEP 24</t>
  </si>
  <si>
    <t>OCT-DIC 24</t>
  </si>
  <si>
    <t>ENE-MAR 2024</t>
  </si>
  <si>
    <t>total %</t>
  </si>
  <si>
    <t>TOTAL %</t>
  </si>
  <si>
    <t xml:space="preserve">TOTAL % </t>
  </si>
  <si>
    <t>ENE - MAR 24</t>
  </si>
  <si>
    <t>ENE - MAR 23</t>
  </si>
  <si>
    <t xml:space="preserve">OCT
</t>
  </si>
  <si>
    <t xml:space="preserve">NOV
</t>
  </si>
  <si>
    <t>ENE- MAR 24</t>
  </si>
  <si>
    <t>Violencia digital y mediática 
%</t>
  </si>
  <si>
    <t>Violencia Comunitaria 
0.29%</t>
  </si>
  <si>
    <t>Institucional 
0.0%</t>
  </si>
  <si>
    <t>Inestabilidad Emocional 
62.74%</t>
  </si>
  <si>
    <t>Duelo
7.75%</t>
  </si>
  <si>
    <t>Indirecta de Feminicidio
0%</t>
  </si>
  <si>
    <t>Violencia Familiar 
24.14%</t>
  </si>
  <si>
    <t>ABR-JUN 2024</t>
  </si>
  <si>
    <t>OCT-DIC 2024</t>
  </si>
  <si>
    <t>JUL-SEP 2024</t>
  </si>
  <si>
    <t>ENE- MAR 2024</t>
  </si>
  <si>
    <t>RED SOCIAL _DIFUSIÓN</t>
  </si>
  <si>
    <t xml:space="preserve">ATENCIONES BRINDADAS 
PSICOLOGÍA </t>
  </si>
  <si>
    <t xml:space="preserve">DIFUSIÓN </t>
  </si>
  <si>
    <t xml:space="preserve">MIR </t>
  </si>
  <si>
    <t>ATENCIONES BRINDADADAS EN EL ÁREA DE TRABAJO SOCIAL 
Apoyo de Entrevistas</t>
  </si>
  <si>
    <t>ENE-MAR
IMM</t>
  </si>
  <si>
    <t>ENE-MAR
IQM</t>
  </si>
  <si>
    <t>Rural
41.58%</t>
  </si>
  <si>
    <t>Urbana
58.42%</t>
  </si>
  <si>
    <t>ENE
16.84% de 182Atenciones</t>
  </si>
  <si>
    <t>FEB
40.98% de 443 Atenciones</t>
  </si>
  <si>
    <t>MAR
42.18% de 456 Atenciones</t>
  </si>
  <si>
    <t>ENE
4.90%</t>
  </si>
  <si>
    <t>FEB
57.90%</t>
  </si>
  <si>
    <t>MAR
37.19%</t>
  </si>
  <si>
    <t xml:space="preserve">RANGO </t>
  </si>
  <si>
    <t>31-35
5.35%</t>
  </si>
  <si>
    <t>36-40
11.60%</t>
  </si>
  <si>
    <t>41-45
9.82%</t>
  </si>
  <si>
    <t>46-50
9.82%</t>
  </si>
  <si>
    <t>51-55
16.07%</t>
  </si>
  <si>
    <t>56-60
15.17%</t>
  </si>
  <si>
    <t>60+
16.07%</t>
  </si>
  <si>
    <t>ENE
52.45%</t>
  </si>
  <si>
    <t>FEB
40.16%</t>
  </si>
  <si>
    <t>MAR
7.37%</t>
  </si>
  <si>
    <t xml:space="preserve">TOPRE AUTOPARTS MÉXICO, S.A. DE C.V. 
</t>
  </si>
  <si>
    <t xml:space="preserve">COLEGIO DE ABOGADOS LITIGANTES DE QUERETARO A.C. CAPÍTULO SAN JUAN DEL RÍO.
</t>
  </si>
  <si>
    <t xml:space="preserve">MÉXICO JINYOUNG TECHNO S.A DE C.V.
</t>
  </si>
  <si>
    <t xml:space="preserve">UNIVERSIDAD INTERCULTURAL EJECUTIVA DE MEXICO A.C.
</t>
  </si>
  <si>
    <t xml:space="preserve">MITSUBISHI ELECTRIC DE MÉXICO, S.A. DE C.V.
</t>
  </si>
  <si>
    <t xml:space="preserve">ROMHER INGENIERÍA S. A. DE C. V. 
</t>
  </si>
  <si>
    <t xml:space="preserve">UNIVERSIDAD AUTÓNOMA DE QUERÉTARO.
</t>
  </si>
  <si>
    <t>ENE-MAR
2024</t>
  </si>
  <si>
    <t>ENE
33.79%</t>
  </si>
  <si>
    <t>FEB
33.10%</t>
  </si>
  <si>
    <t>MAR
33.10%</t>
  </si>
  <si>
    <t>ENE
30.58%</t>
  </si>
  <si>
    <t>FEB
34.02%</t>
  </si>
  <si>
    <t>MAR
35.40%</t>
  </si>
  <si>
    <t>Mujeres 
93.10%</t>
  </si>
  <si>
    <t>Hombres
6.90%</t>
  </si>
  <si>
    <t>Mujeres 
91.43%</t>
  </si>
  <si>
    <t>Hombres
8.57%</t>
  </si>
  <si>
    <t>Mujeres
91.43%</t>
  </si>
  <si>
    <t xml:space="preserve">TOTAL DE CONVENIOS </t>
  </si>
  <si>
    <t xml:space="preserve">SISTEMA INTEGRAL DE JUSTICIA PENAL PARA ADOLESCENTES DEL ESTADO DE QUERÉTARO.
</t>
  </si>
  <si>
    <t>ENE - MAR 2024</t>
  </si>
  <si>
    <t>ENE 
29.51%</t>
  </si>
  <si>
    <t>FEB
36.21%</t>
  </si>
  <si>
    <t>MAR
34.28%</t>
  </si>
  <si>
    <t>MAR
18.0%</t>
  </si>
  <si>
    <t>FEB
36.0%</t>
  </si>
  <si>
    <t>ENE
46.0%</t>
  </si>
  <si>
    <t xml:space="preserve">ENE-MAR 24
6,245 Atenciones </t>
  </si>
  <si>
    <t>OCT-DIC 23
5,302 Atenciones</t>
  </si>
  <si>
    <t>sin</t>
  </si>
  <si>
    <t xml:space="preserve">con </t>
  </si>
  <si>
    <t xml:space="preserve">437 TOTAL </t>
  </si>
  <si>
    <t>ABR-JUN
IMM</t>
  </si>
  <si>
    <t>ABR-JUN
IQM</t>
  </si>
  <si>
    <t>Cumplimiento de Objetivos</t>
  </si>
  <si>
    <t>Mayor Estabilidad Emocional</t>
  </si>
  <si>
    <t>Otros</t>
  </si>
  <si>
    <t>IMMSJR</t>
  </si>
  <si>
    <t xml:space="preserve">JUN </t>
  </si>
  <si>
    <t xml:space="preserve">SUMA </t>
  </si>
  <si>
    <t>total y %</t>
  </si>
  <si>
    <t>18-25
8.03%</t>
  </si>
  <si>
    <t>26-30
8.03%</t>
  </si>
  <si>
    <t>Feria de la Prevención</t>
  </si>
  <si>
    <t xml:space="preserve">INSTITUTO DE FORMACIÓN EDUACTIVA SUPERIOR </t>
  </si>
  <si>
    <t>IMM
563 Atenciones</t>
  </si>
  <si>
    <t>IQM
189 Atenciones</t>
  </si>
  <si>
    <t>ABR
36.04%</t>
  </si>
  <si>
    <t>MAY
34.97%</t>
  </si>
  <si>
    <t>JUN
28.99%</t>
  </si>
  <si>
    <t>ABR
36.13%</t>
  </si>
  <si>
    <t>MAY
36.13%</t>
  </si>
  <si>
    <t>JUN
29.60%</t>
  </si>
  <si>
    <t>18-25
16.78%</t>
  </si>
  <si>
    <t>26-35
28.67%</t>
  </si>
  <si>
    <t>36-45
24.00%</t>
  </si>
  <si>
    <t>46-55
18.88%</t>
  </si>
  <si>
    <t>56-65
6.99%</t>
  </si>
  <si>
    <t>66+
6.52%</t>
  </si>
  <si>
    <t>Psicológica 
64.07%</t>
  </si>
  <si>
    <t>Física 
23.11%</t>
  </si>
  <si>
    <t xml:space="preserve">Sexual
0.91% </t>
  </si>
  <si>
    <t>Economica
8.46%</t>
  </si>
  <si>
    <t>Patrimonial 
3.43%</t>
  </si>
  <si>
    <t xml:space="preserve">Urbana
48.28% </t>
  </si>
  <si>
    <t>Rural 
51.71%</t>
  </si>
  <si>
    <t>Fuera del hogar
58.12%</t>
  </si>
  <si>
    <t>Dentro del Hogar
40.05%</t>
  </si>
  <si>
    <t>Otro 
1.83%</t>
  </si>
  <si>
    <t>Psicología
36.84%</t>
  </si>
  <si>
    <t>Jurídico
17.62%</t>
  </si>
  <si>
    <t>Psico-Jurídico IMM
35.69%</t>
  </si>
  <si>
    <t>Ninguna
0.68%</t>
  </si>
  <si>
    <t>Psicología IQM
0.91%</t>
  </si>
  <si>
    <t>Jurídico IQM
0.45%</t>
  </si>
  <si>
    <t>Psico-Jurídico IQM
7.78%</t>
  </si>
  <si>
    <t>Sin Riesgo
38.90%</t>
  </si>
  <si>
    <t>Riesgo Moderado
51.03%</t>
  </si>
  <si>
    <t>Riesgo Medio 
8.24%</t>
  </si>
  <si>
    <t>Riesgo Alto
1.83%</t>
  </si>
  <si>
    <t>Familiar 
92.22%</t>
  </si>
  <si>
    <t>Laboral
0.92%</t>
  </si>
  <si>
    <t xml:space="preserve">Comunitaria
4.35% </t>
  </si>
  <si>
    <t>Mediatica/Digital
0.23%</t>
  </si>
  <si>
    <t>Acoso Sexual 
0.92%</t>
  </si>
  <si>
    <t>Noviazgo
0.46%</t>
  </si>
  <si>
    <t>Institucional
0.69%</t>
  </si>
  <si>
    <t>Hostigamiento
0.23%</t>
  </si>
  <si>
    <t xml:space="preserve">Feminicidio
</t>
  </si>
  <si>
    <t>18-25
13.03%</t>
  </si>
  <si>
    <t>26-35
21.94%</t>
  </si>
  <si>
    <t>36-45
24.60%</t>
  </si>
  <si>
    <t>46-55
20.48%</t>
  </si>
  <si>
    <t>56-65
13.56%</t>
  </si>
  <si>
    <t>66+
6.38%</t>
  </si>
  <si>
    <t>Urbana 
63.96%</t>
  </si>
  <si>
    <t>Rural
36.04%</t>
  </si>
  <si>
    <t xml:space="preserve">No presenta ningun tipo de modalidad de Violencia
66.36% </t>
  </si>
  <si>
    <t xml:space="preserve">Presenta algun tipo y modalidad de violencia
33.64% </t>
  </si>
  <si>
    <t>Sin Riesgo
8.91%</t>
  </si>
  <si>
    <t>Riesgo Moderado
17.42%</t>
  </si>
  <si>
    <t xml:space="preserve">Riesgo Medio
6.52% </t>
  </si>
  <si>
    <t>Riesgo Alto
0.80%</t>
  </si>
  <si>
    <t>Colegio de Psicologos
0.0%</t>
  </si>
  <si>
    <t>DIF
0.53%</t>
  </si>
  <si>
    <t>Centro de Salud Urbano
0.26%</t>
  </si>
  <si>
    <t>IMSS Psiquiatría 
0%</t>
  </si>
  <si>
    <t>CESAM Psiquiatría
0%</t>
  </si>
  <si>
    <t>COMCA
0%</t>
  </si>
  <si>
    <t>CAPA (CECOSAMA)
0.13%</t>
  </si>
  <si>
    <t>IMM EZEQUIEL MONTES
0%</t>
  </si>
  <si>
    <t>Fuera del hogar
43.75%</t>
  </si>
  <si>
    <t>Dentro del Hogar
49.47%</t>
  </si>
  <si>
    <t>Otro 
6.78%</t>
  </si>
  <si>
    <t>Cumplimiento de Objetivos
0.93%</t>
  </si>
  <si>
    <t>Mayor Estabilidad Emocional
0%</t>
  </si>
  <si>
    <t>Otros
0.53%</t>
  </si>
  <si>
    <t>Inestabilidad Emocional 
56.52%</t>
  </si>
  <si>
    <t xml:space="preserve">Violencia Familiar
24.06% </t>
  </si>
  <si>
    <t>Duelo
8.91%</t>
  </si>
  <si>
    <t>Violencia Comunitaria
1.20%</t>
  </si>
  <si>
    <t>Otros 
0%</t>
  </si>
  <si>
    <t>Separación 
0.53%</t>
  </si>
  <si>
    <t>Violencia de Género 
2.26%</t>
  </si>
  <si>
    <t>Violencia Vicaria 
0.27%</t>
  </si>
  <si>
    <t>Acompañamineto Terapeutico 
0.53%</t>
  </si>
  <si>
    <t>Violencia Digital y Mediatica 
0.13%</t>
  </si>
  <si>
    <t>Acoso Sexual 
0.13%</t>
  </si>
  <si>
    <t>Violencia Sexual 
0.53</t>
  </si>
  <si>
    <t>Violencia en el Noviazgo 
0.27%</t>
  </si>
  <si>
    <t>Violencia Laboral
0.27%</t>
  </si>
  <si>
    <t>Contención Emocional 
0.40%</t>
  </si>
  <si>
    <t>Comunitaria 
1.20%</t>
  </si>
  <si>
    <t xml:space="preserve">Familiar
28.59% </t>
  </si>
  <si>
    <t>Laboral
0.27%</t>
  </si>
  <si>
    <t>Noviazgo 
0.27%</t>
  </si>
  <si>
    <t>Feminicidio 
0.%</t>
  </si>
  <si>
    <t>Obstetrica
0.%</t>
  </si>
  <si>
    <t>Digital 
0.13%</t>
  </si>
  <si>
    <t>Vicaria
0.27%</t>
  </si>
  <si>
    <t>Acoso Sexual 
0.66%</t>
  </si>
  <si>
    <t>de Género 
2.26%</t>
  </si>
  <si>
    <t>ABR
38.44%</t>
  </si>
  <si>
    <t>MAY
30.50%</t>
  </si>
  <si>
    <t>JUN
31.06%</t>
  </si>
  <si>
    <t>18-25
8.37%</t>
  </si>
  <si>
    <t>26-35
20.70%</t>
  </si>
  <si>
    <t>36-45
21.58%</t>
  </si>
  <si>
    <t>46-55
24.22%</t>
  </si>
  <si>
    <t>56-65
15.85%</t>
  </si>
  <si>
    <t>66+
9.25%</t>
  </si>
  <si>
    <t>18-25
3.35%</t>
  </si>
  <si>
    <t>26-35
14.23%</t>
  </si>
  <si>
    <t>36-45
25.94%</t>
  </si>
  <si>
    <t>46-55
32.64%</t>
  </si>
  <si>
    <t>56-65
19.67%</t>
  </si>
  <si>
    <t>66+
4.18%</t>
  </si>
  <si>
    <t>clínica UNEME- DEDICAM
64.97%</t>
  </si>
  <si>
    <t>Hospital General
35.02%</t>
  </si>
  <si>
    <t>Bajo peso
1.32%</t>
  </si>
  <si>
    <t>Peso Normal 
20.26%</t>
  </si>
  <si>
    <t>Sobrepeso
40.52%</t>
  </si>
  <si>
    <t>Obesidad I
21.14%</t>
  </si>
  <si>
    <t>Obesidad II
8.81%</t>
  </si>
  <si>
    <t>Obesidad III
3.52%</t>
  </si>
  <si>
    <t xml:space="preserve"> Sin IMC
4.40%</t>
  </si>
  <si>
    <t>Urbana
69.45%</t>
  </si>
  <si>
    <t>Rural
30.85%</t>
  </si>
  <si>
    <t>&lt;18
2.14%</t>
  </si>
  <si>
    <t>18-25
9.54%</t>
  </si>
  <si>
    <t>26-35
19.57%</t>
  </si>
  <si>
    <t>36-45
31.74%</t>
  </si>
  <si>
    <t>46-55
26.49%</t>
  </si>
  <si>
    <t>56-65
8.59%</t>
  </si>
  <si>
    <t>66+
1.90%</t>
  </si>
  <si>
    <t>ABR
31.0%</t>
  </si>
  <si>
    <t>MAY
30.0%</t>
  </si>
  <si>
    <t>JUN
39.0%</t>
  </si>
  <si>
    <t>ABR
35.40%</t>
  </si>
  <si>
    <t>MAY
37.17%</t>
  </si>
  <si>
    <t>JUN
27.43%</t>
  </si>
  <si>
    <t>18-25
14.08%</t>
  </si>
  <si>
    <t>26-35
34.70%</t>
  </si>
  <si>
    <t>36-45
31.95%</t>
  </si>
  <si>
    <t>46-55
16.15%</t>
  </si>
  <si>
    <t>56-65
10.99%</t>
  </si>
  <si>
    <t>66+
8.59%</t>
  </si>
  <si>
    <t>Urbana
67.55%</t>
  </si>
  <si>
    <t>Rural
32.45%</t>
  </si>
  <si>
    <t>Psicológica 
75.52%</t>
  </si>
  <si>
    <t>Física 
16.81%</t>
  </si>
  <si>
    <t>Sexual 
3.54%</t>
  </si>
  <si>
    <t>Economica
32.74%</t>
  </si>
  <si>
    <t>Patrimonial 
10.62%</t>
  </si>
  <si>
    <t xml:space="preserve">Familiar
90.56% </t>
  </si>
  <si>
    <t>Laboral
0.88%</t>
  </si>
  <si>
    <t>Comunitaria
5.31%</t>
  </si>
  <si>
    <t>Digital
0.29%</t>
  </si>
  <si>
    <t>Acoso Sexual 
1.18%</t>
  </si>
  <si>
    <t>Noviazgo
0.59%</t>
  </si>
  <si>
    <t>Institucional
0.29%</t>
  </si>
  <si>
    <t>Hostigamiento
0.29%</t>
  </si>
  <si>
    <t>Docente
0.29</t>
  </si>
  <si>
    <t>Otras
0.29%</t>
  </si>
  <si>
    <t>Violencia Familiar 
23.30%</t>
  </si>
  <si>
    <t>Pensión Alimenticia
37.46%</t>
  </si>
  <si>
    <t>Guarda, Custodia y pensión 
38.34%</t>
  </si>
  <si>
    <t>Divorcio
23.59%</t>
  </si>
  <si>
    <t>Convivencia 
8.55%</t>
  </si>
  <si>
    <t>Medidas Cautelares
2.35%</t>
  </si>
  <si>
    <t>Sucesorio Intestamentario
0.58%</t>
  </si>
  <si>
    <t>Acoso Sexual/
Hostigamiento 
2.65%</t>
  </si>
  <si>
    <t>Reconocimiento de Paternidad
0.29%</t>
  </si>
  <si>
    <t>Lesiones
1.17%</t>
  </si>
  <si>
    <t>Violencia de Género
2.65%</t>
  </si>
  <si>
    <t>Incumplimiento de las obligaciones de asistencia familiar
4.42%</t>
  </si>
  <si>
    <t xml:space="preserve">Amenazas
1.47% </t>
  </si>
  <si>
    <t>Retención y Sustracción de menores
0.58%</t>
  </si>
  <si>
    <t>otro</t>
  </si>
  <si>
    <t>IMSS
44.54%</t>
  </si>
  <si>
    <t>INSABI
9.44%</t>
  </si>
  <si>
    <t>ISSSTE
5.31%</t>
  </si>
  <si>
    <t>Seguro de Gastos Medicos Mayores
0.59%</t>
  </si>
  <si>
    <t>Desconoce
0.29%</t>
  </si>
  <si>
    <t>Ninguno
39.82%</t>
  </si>
  <si>
    <t>ABR
8.73%</t>
  </si>
  <si>
    <t>MAY
30.97%</t>
  </si>
  <si>
    <t>JUN 
60.29%</t>
  </si>
  <si>
    <t>Educativo
77.92%</t>
  </si>
  <si>
    <t xml:space="preserve">Funcionariado Municipal
4.22% </t>
  </si>
  <si>
    <t>Sociedad Sanjuanense
12.90%</t>
  </si>
  <si>
    <t>Empresarial
4.94%</t>
  </si>
  <si>
    <t>&lt;18
61.06%</t>
  </si>
  <si>
    <t>18-25
4.61%</t>
  </si>
  <si>
    <t>26-35
11.91%</t>
  </si>
  <si>
    <t>36-45
10.98%</t>
  </si>
  <si>
    <t>46-55
5.16%</t>
  </si>
  <si>
    <t>56-65
1.59%</t>
  </si>
  <si>
    <t>66+
0.65%</t>
  </si>
  <si>
    <t>SIN DATO
4.00%</t>
  </si>
  <si>
    <t>Dependencia y codependencia
1.54%</t>
  </si>
  <si>
    <t>Educar; resposabilidad de madres y padres de familia
24.11%</t>
  </si>
  <si>
    <t>Manejo de emociones
2.03%</t>
  </si>
  <si>
    <t>Masculinidades
0%</t>
  </si>
  <si>
    <t>Mujer transmisora de valores
0%</t>
  </si>
  <si>
    <t>Ser Mujer
0.60%</t>
  </si>
  <si>
    <t>Sororidad
0%</t>
  </si>
  <si>
    <t>Tipos y modalidades de violencia
18.84%</t>
  </si>
  <si>
    <t>Violencia de Género
0</t>
  </si>
  <si>
    <t>Violencia familiar
0</t>
  </si>
  <si>
    <t>Acoso y Hostigamiento Sexual
7.25%</t>
  </si>
  <si>
    <t>Bullying
3.51%</t>
  </si>
  <si>
    <t>Toma de Desiciones 
6.64%</t>
  </si>
  <si>
    <t xml:space="preserve">Violencia en el Noviazgo
3.51% </t>
  </si>
  <si>
    <t>Lounch Saludable
0</t>
  </si>
  <si>
    <t>Redes Sociales y Ciberseguridad
12.08%</t>
  </si>
  <si>
    <t>Curso "Formación en Perspectiva de Género"
2.80%</t>
  </si>
  <si>
    <t>Derechos humanos de las Mujeres
0.66%</t>
  </si>
  <si>
    <t>Prevencción del Embarazo Adolecente 
15.71%</t>
  </si>
  <si>
    <t xml:space="preserve">Tipos y Modalidades de violencia Psicológica
0.71% </t>
  </si>
  <si>
    <t>18-25
83.92%</t>
  </si>
  <si>
    <t>26-35
8.92%</t>
  </si>
  <si>
    <t>46-55
5.35%</t>
  </si>
  <si>
    <t>56-65
0.0%</t>
  </si>
  <si>
    <t>65+
1.78%</t>
  </si>
  <si>
    <t>36-45
0.0%</t>
  </si>
  <si>
    <t>Urbana 
63.15%</t>
  </si>
  <si>
    <t>Rural 
36.84%</t>
  </si>
  <si>
    <t>Mujeres 
82.46%</t>
  </si>
  <si>
    <t>Hombres
17.54%</t>
  </si>
  <si>
    <t>CECATI
9.43%</t>
  </si>
  <si>
    <t>COLEGIO DE ABOGADOS LITIGANTES
28.30%</t>
  </si>
  <si>
    <t>COLEGIO DE PSICOLOGOS DE SJR
7.55%</t>
  </si>
  <si>
    <t>FLECHA ROJA 
45.28%</t>
  </si>
  <si>
    <t>OPTICA VISIÓN PREMIER
0.0%</t>
  </si>
  <si>
    <t>GRUPO IMEI 
0.0%</t>
  </si>
  <si>
    <t>UNIEM
9.43%</t>
  </si>
  <si>
    <t>CHIQUITINES A.C
0.0%</t>
  </si>
  <si>
    <t>18-25
7.19%</t>
  </si>
  <si>
    <t>26-35
38.80%</t>
  </si>
  <si>
    <t>36-45
31.80%</t>
  </si>
  <si>
    <t>46-55
15.39%</t>
  </si>
  <si>
    <t>56-65
4.90%</t>
  </si>
  <si>
    <t>&gt;66
1.89%</t>
  </si>
  <si>
    <t>199 Atenciones en el IMMSJRQ</t>
  </si>
  <si>
    <t>140 Atenciones en el IQM</t>
  </si>
  <si>
    <t>DIF Municipal
2.06%</t>
  </si>
  <si>
    <t>Colegio de Abogados
4.13%</t>
  </si>
  <si>
    <t xml:space="preserve">Fiscalia General del Estado de Qro.
2.65% </t>
  </si>
  <si>
    <t>Bufette Juridico Gratuito
10.62%</t>
  </si>
  <si>
    <t>Registro Civil 
0</t>
  </si>
  <si>
    <t>Otro
0</t>
  </si>
  <si>
    <t>Fuera del hogar
50.44%</t>
  </si>
  <si>
    <t>Dentro del Hogar
45.43%</t>
  </si>
  <si>
    <t>Otro 
4.13%</t>
  </si>
  <si>
    <t>ABR
19.29%</t>
  </si>
  <si>
    <t>MAY
80.70%</t>
  </si>
  <si>
    <t>JUN
0.0%</t>
  </si>
  <si>
    <t>ABR- JUN 2024</t>
  </si>
  <si>
    <t>.</t>
  </si>
  <si>
    <t>Psicológica 
33.64%</t>
  </si>
  <si>
    <t>Física 
13.83%</t>
  </si>
  <si>
    <t>Sexual 
3.19%</t>
  </si>
  <si>
    <t>Economica
5.19%</t>
  </si>
  <si>
    <t>Patrimonial 
1.20%</t>
  </si>
  <si>
    <t>No presentan violencia 
42.95%</t>
  </si>
  <si>
    <t xml:space="preserve">SALUD </t>
  </si>
  <si>
    <t>ABR-MAY 2024</t>
  </si>
  <si>
    <t>Contención Emocional
0.53%</t>
  </si>
  <si>
    <t>Violencia Laboral
0.13%</t>
  </si>
  <si>
    <t>Violencia de Género 
1.60%</t>
  </si>
  <si>
    <t>Otros 
0.27%</t>
  </si>
  <si>
    <t>Violencia Comunitaria
0.66%</t>
  </si>
  <si>
    <t>Separación
1.13%</t>
  </si>
  <si>
    <t>Sin Riesgo
33.33%</t>
  </si>
  <si>
    <t>Riesgo Moderado
67.70%</t>
  </si>
  <si>
    <t xml:space="preserve">Riesgo Medio
8.25% </t>
  </si>
  <si>
    <t>Riesgo Alto
1.72%</t>
  </si>
  <si>
    <t xml:space="preserve">ABR-JUN 24
5,478 Atenciones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</si>
</sst>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b/>
      <sz val="18"/>
      <color theme="2"/>
      <name val="Calibri"/>
      <family val="2"/>
      <scheme val="minor"/>
    </font>
    <font>
      <b/>
      <sz val="20"/>
      <color theme="3"/>
      <name val="Calibri"/>
      <family val="2"/>
      <scheme val="minor"/>
    </font>
    <font>
      <sz val="12"/>
      <color theme="1"/>
      <name val="Gadugi"/>
      <family val="2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5F9D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3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9">
    <xf numFmtId="0" fontId="0" fillId="0" borderId="0" xfId="0"/>
    <xf numFmtId="0" fontId="0" fillId="5" borderId="4" xfId="0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0" fillId="0" borderId="8" xfId="0" applyBorder="1"/>
    <xf numFmtId="0" fontId="0" fillId="6" borderId="12" xfId="0" applyFill="1" applyBorder="1"/>
    <xf numFmtId="0" fontId="4" fillId="6" borderId="12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3" fontId="0" fillId="0" borderId="8" xfId="0" applyNumberFormat="1" applyBorder="1"/>
    <xf numFmtId="0" fontId="0" fillId="6" borderId="8" xfId="0" applyFill="1" applyBorder="1"/>
    <xf numFmtId="0" fontId="0" fillId="6" borderId="8" xfId="0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0" fillId="7" borderId="0" xfId="0" applyFill="1"/>
    <xf numFmtId="0" fontId="0" fillId="6" borderId="12" xfId="0" applyFill="1" applyBorder="1" applyAlignment="1">
      <alignment horizontal="center" vertical="center"/>
    </xf>
    <xf numFmtId="17" fontId="6" fillId="0" borderId="8" xfId="0" applyNumberFormat="1" applyFont="1" applyBorder="1" applyAlignment="1">
      <alignment vertical="center"/>
    </xf>
    <xf numFmtId="0" fontId="0" fillId="6" borderId="8" xfId="0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6" borderId="8" xfId="0" applyFont="1" applyFill="1" applyBorder="1"/>
    <xf numFmtId="17" fontId="9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2" fillId="0" borderId="8" xfId="0" applyFont="1" applyBorder="1"/>
    <xf numFmtId="0" fontId="0" fillId="5" borderId="17" xfId="0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0" fontId="0" fillId="2" borderId="8" xfId="0" applyFill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0" fillId="8" borderId="8" xfId="0" applyFill="1" applyBorder="1"/>
    <xf numFmtId="3" fontId="0" fillId="8" borderId="8" xfId="0" applyNumberFormat="1" applyFill="1" applyBorder="1"/>
    <xf numFmtId="0" fontId="12" fillId="5" borderId="8" xfId="0" applyFont="1" applyFill="1" applyBorder="1"/>
    <xf numFmtId="0" fontId="0" fillId="8" borderId="8" xfId="0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/>
    </xf>
    <xf numFmtId="0" fontId="8" fillId="0" borderId="0" xfId="0" applyFont="1"/>
    <xf numFmtId="0" fontId="9" fillId="8" borderId="8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3" fontId="0" fillId="0" borderId="12" xfId="0" applyNumberFormat="1" applyBorder="1"/>
    <xf numFmtId="3" fontId="0" fillId="0" borderId="4" xfId="0" applyNumberFormat="1" applyBorder="1"/>
    <xf numFmtId="3" fontId="0" fillId="0" borderId="5" xfId="0" applyNumberFormat="1" applyBorder="1"/>
    <xf numFmtId="0" fontId="9" fillId="0" borderId="6" xfId="0" applyFont="1" applyBorder="1" applyAlignment="1">
      <alignment vertical="center"/>
    </xf>
    <xf numFmtId="3" fontId="0" fillId="0" borderId="7" xfId="0" applyNumberFormat="1" applyBorder="1"/>
    <xf numFmtId="0" fontId="9" fillId="0" borderId="9" xfId="0" applyFont="1" applyBorder="1" applyAlignment="1">
      <alignment vertical="center"/>
    </xf>
    <xf numFmtId="3" fontId="0" fillId="0" borderId="26" xfId="0" applyNumberFormat="1" applyBorder="1"/>
    <xf numFmtId="3" fontId="0" fillId="0" borderId="10" xfId="0" applyNumberFormat="1" applyBorder="1"/>
    <xf numFmtId="0" fontId="9" fillId="0" borderId="11" xfId="0" applyFont="1" applyBorder="1" applyAlignment="1">
      <alignment vertical="center"/>
    </xf>
    <xf numFmtId="0" fontId="2" fillId="8" borderId="8" xfId="0" applyFont="1" applyFill="1" applyBorder="1"/>
    <xf numFmtId="0" fontId="2" fillId="0" borderId="25" xfId="0" applyFont="1" applyBorder="1"/>
    <xf numFmtId="0" fontId="2" fillId="8" borderId="25" xfId="0" applyFont="1" applyFill="1" applyBorder="1"/>
    <xf numFmtId="0" fontId="0" fillId="8" borderId="0" xfId="0" applyFill="1"/>
    <xf numFmtId="0" fontId="5" fillId="8" borderId="10" xfId="0" applyFont="1" applyFill="1" applyBorder="1" applyAlignment="1">
      <alignment horizontal="center" vertical="center" wrapText="1"/>
    </xf>
    <xf numFmtId="3" fontId="5" fillId="8" borderId="10" xfId="0" applyNumberFormat="1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18" borderId="8" xfId="0" applyFont="1" applyFill="1" applyBorder="1" applyAlignment="1">
      <alignment horizontal="center" vertical="center" wrapText="1"/>
    </xf>
    <xf numFmtId="0" fontId="0" fillId="8" borderId="13" xfId="0" applyFill="1" applyBorder="1"/>
    <xf numFmtId="0" fontId="0" fillId="8" borderId="12" xfId="0" applyFill="1" applyBorder="1"/>
    <xf numFmtId="0" fontId="0" fillId="0" borderId="13" xfId="0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2" fillId="7" borderId="25" xfId="0" applyFont="1" applyFill="1" applyBorder="1"/>
    <xf numFmtId="3" fontId="0" fillId="7" borderId="8" xfId="0" applyNumberFormat="1" applyFill="1" applyBorder="1"/>
    <xf numFmtId="0" fontId="0" fillId="7" borderId="8" xfId="0" applyFill="1" applyBorder="1"/>
    <xf numFmtId="0" fontId="0" fillId="0" borderId="18" xfId="0" applyBorder="1"/>
    <xf numFmtId="0" fontId="9" fillId="0" borderId="18" xfId="0" applyFont="1" applyBorder="1" applyAlignment="1">
      <alignment vertical="center"/>
    </xf>
    <xf numFmtId="3" fontId="0" fillId="8" borderId="0" xfId="0" applyNumberFormat="1" applyFill="1"/>
    <xf numFmtId="0" fontId="5" fillId="8" borderId="0" xfId="0" applyFont="1" applyFill="1" applyAlignment="1">
      <alignment horizontal="center" vertical="center" wrapText="1"/>
    </xf>
    <xf numFmtId="3" fontId="5" fillId="8" borderId="8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3" fillId="8" borderId="0" xfId="0" applyNumberFormat="1" applyFont="1" applyFill="1"/>
    <xf numFmtId="2" fontId="0" fillId="0" borderId="0" xfId="0" applyNumberFormat="1"/>
    <xf numFmtId="0" fontId="4" fillId="2" borderId="29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2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8" borderId="0" xfId="0" applyFill="1" applyAlignment="1">
      <alignment horizontal="center" vertical="center"/>
    </xf>
    <xf numFmtId="0" fontId="5" fillId="8" borderId="22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9" fontId="0" fillId="0" borderId="0" xfId="0" applyNumberFormat="1"/>
    <xf numFmtId="0" fontId="9" fillId="0" borderId="22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6" fillId="0" borderId="22" xfId="0" applyFont="1" applyBorder="1" applyAlignment="1">
      <alignment vertical="center"/>
    </xf>
    <xf numFmtId="0" fontId="15" fillId="19" borderId="35" xfId="0" applyFont="1" applyFill="1" applyBorder="1" applyAlignment="1">
      <alignment horizontal="left" wrapText="1" readingOrder="1"/>
    </xf>
    <xf numFmtId="0" fontId="15" fillId="19" borderId="35" xfId="0" applyFont="1" applyFill="1" applyBorder="1" applyAlignment="1">
      <alignment horizontal="center" wrapText="1" readingOrder="1"/>
    </xf>
    <xf numFmtId="3" fontId="15" fillId="19" borderId="35" xfId="0" applyNumberFormat="1" applyFont="1" applyFill="1" applyBorder="1" applyAlignment="1">
      <alignment horizontal="center" wrapText="1" readingOrder="1"/>
    </xf>
    <xf numFmtId="17" fontId="9" fillId="8" borderId="8" xfId="0" applyNumberFormat="1" applyFont="1" applyFill="1" applyBorder="1" applyAlignment="1">
      <alignment vertical="center"/>
    </xf>
    <xf numFmtId="0" fontId="0" fillId="6" borderId="22" xfId="0" applyFill="1" applyBorder="1" applyAlignment="1">
      <alignment horizontal="center" vertical="center"/>
    </xf>
    <xf numFmtId="0" fontId="9" fillId="0" borderId="22" xfId="0" applyFont="1" applyBorder="1" applyAlignment="1">
      <alignment vertical="center" wrapText="1"/>
    </xf>
    <xf numFmtId="3" fontId="0" fillId="7" borderId="8" xfId="0" applyNumberFormat="1" applyFill="1" applyBorder="1" applyAlignment="1">
      <alignment wrapText="1"/>
    </xf>
    <xf numFmtId="0" fontId="1" fillId="4" borderId="0" xfId="0" applyFont="1" applyFill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vertical="center"/>
    </xf>
    <xf numFmtId="0" fontId="6" fillId="8" borderId="22" xfId="0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17" fontId="6" fillId="8" borderId="12" xfId="0" applyNumberFormat="1" applyFon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3" fontId="2" fillId="0" borderId="8" xfId="0" applyNumberFormat="1" applyFont="1" applyBorder="1"/>
    <xf numFmtId="3" fontId="2" fillId="8" borderId="8" xfId="0" applyNumberFormat="1" applyFont="1" applyFill="1" applyBorder="1"/>
    <xf numFmtId="3" fontId="2" fillId="0" borderId="12" xfId="0" applyNumberFormat="1" applyFont="1" applyBorder="1"/>
    <xf numFmtId="0" fontId="4" fillId="7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0" fillId="5" borderId="37" xfId="0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0" fillId="7" borderId="41" xfId="0" applyFill="1" applyBorder="1"/>
    <xf numFmtId="0" fontId="0" fillId="7" borderId="25" xfId="0" applyFill="1" applyBorder="1"/>
    <xf numFmtId="0" fontId="0" fillId="7" borderId="1" xfId="0" applyFill="1" applyBorder="1"/>
    <xf numFmtId="0" fontId="0" fillId="7" borderId="2" xfId="0" applyFill="1" applyBorder="1"/>
    <xf numFmtId="3" fontId="4" fillId="0" borderId="8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3" fontId="13" fillId="8" borderId="8" xfId="0" applyNumberFormat="1" applyFont="1" applyFill="1" applyBorder="1"/>
    <xf numFmtId="0" fontId="1" fillId="4" borderId="0" xfId="0" applyFont="1" applyFill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6" borderId="0" xfId="0" applyFill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0" fillId="0" borderId="15" xfId="0" applyBorder="1"/>
    <xf numFmtId="0" fontId="0" fillId="8" borderId="19" xfId="0" applyFill="1" applyBorder="1"/>
    <xf numFmtId="3" fontId="0" fillId="0" borderId="8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4" fillId="2" borderId="42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6" fillId="0" borderId="18" xfId="0" applyFont="1" applyBorder="1" applyAlignment="1">
      <alignment vertical="center"/>
    </xf>
    <xf numFmtId="3" fontId="0" fillId="0" borderId="24" xfId="0" applyNumberFormat="1" applyBorder="1"/>
    <xf numFmtId="0" fontId="0" fillId="0" borderId="24" xfId="0" applyBorder="1"/>
    <xf numFmtId="0" fontId="4" fillId="0" borderId="2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2" fillId="0" borderId="0" xfId="0" applyFont="1"/>
    <xf numFmtId="0" fontId="4" fillId="21" borderId="5" xfId="0" applyFont="1" applyFill="1" applyBorder="1" applyAlignment="1">
      <alignment horizontal="center" vertical="center" wrapText="1"/>
    </xf>
    <xf numFmtId="0" fontId="17" fillId="0" borderId="0" xfId="0" applyFont="1"/>
    <xf numFmtId="0" fontId="18" fillId="13" borderId="8" xfId="0" applyFont="1" applyFill="1" applyBorder="1" applyAlignment="1">
      <alignment horizontal="center" vertical="center" wrapText="1"/>
    </xf>
    <xf numFmtId="0" fontId="19" fillId="13" borderId="7" xfId="0" applyFont="1" applyFill="1" applyBorder="1" applyAlignment="1">
      <alignment horizontal="left" vertical="center" wrapText="1"/>
    </xf>
    <xf numFmtId="0" fontId="1" fillId="13" borderId="16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5" borderId="18" xfId="0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2" borderId="22" xfId="0" applyFont="1" applyFill="1" applyBorder="1" applyAlignment="1">
      <alignment vertical="center"/>
    </xf>
    <xf numFmtId="0" fontId="0" fillId="0" borderId="22" xfId="0" applyBorder="1"/>
    <xf numFmtId="3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3" fontId="13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2" fontId="0" fillId="0" borderId="8" xfId="0" applyNumberFormat="1" applyBorder="1"/>
    <xf numFmtId="0" fontId="2" fillId="6" borderId="12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0" fillId="0" borderId="45" xfId="0" applyBorder="1"/>
    <xf numFmtId="0" fontId="0" fillId="0" borderId="46" xfId="0" applyBorder="1"/>
    <xf numFmtId="0" fontId="5" fillId="0" borderId="47" xfId="0" applyFont="1" applyBorder="1" applyAlignment="1">
      <alignment horizontal="center" vertical="center" wrapText="1"/>
    </xf>
    <xf numFmtId="2" fontId="0" fillId="0" borderId="46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0" fillId="5" borderId="44" xfId="0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0" fillId="0" borderId="21" xfId="0" applyNumberFormat="1" applyBorder="1"/>
    <xf numFmtId="2" fontId="0" fillId="0" borderId="48" xfId="0" applyNumberFormat="1" applyBorder="1"/>
    <xf numFmtId="0" fontId="5" fillId="0" borderId="13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4" fillId="6" borderId="51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vertical="center"/>
    </xf>
    <xf numFmtId="0" fontId="2" fillId="6" borderId="12" xfId="0" applyFont="1" applyFill="1" applyBorder="1" applyAlignment="1">
      <alignment horizontal="center" vertical="center" wrapText="1"/>
    </xf>
    <xf numFmtId="0" fontId="0" fillId="23" borderId="0" xfId="0" applyFill="1"/>
    <xf numFmtId="0" fontId="15" fillId="0" borderId="0" xfId="0" applyFont="1" applyAlignment="1">
      <alignment horizontal="center" wrapText="1" readingOrder="1"/>
    </xf>
    <xf numFmtId="0" fontId="25" fillId="0" borderId="8" xfId="0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3" xfId="0" applyBorder="1"/>
    <xf numFmtId="17" fontId="9" fillId="0" borderId="8" xfId="0" applyNumberFormat="1" applyFont="1" applyBorder="1" applyAlignment="1">
      <alignment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0" borderId="13" xfId="0" applyNumberFormat="1" applyBorder="1"/>
    <xf numFmtId="4" fontId="5" fillId="0" borderId="8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53" xfId="0" applyFont="1" applyBorder="1" applyAlignment="1">
      <alignment vertical="center"/>
    </xf>
    <xf numFmtId="1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17" fontId="6" fillId="0" borderId="8" xfId="0" applyNumberFormat="1" applyFont="1" applyBorder="1" applyAlignment="1">
      <alignment vertical="center" wrapText="1"/>
    </xf>
    <xf numFmtId="2" fontId="0" fillId="0" borderId="10" xfId="0" applyNumberFormat="1" applyBorder="1" applyAlignment="1">
      <alignment horizontal="center" vertical="center"/>
    </xf>
    <xf numFmtId="0" fontId="4" fillId="6" borderId="8" xfId="0" applyFont="1" applyFill="1" applyBorder="1" applyAlignment="1">
      <alignment vertical="center"/>
    </xf>
    <xf numFmtId="1" fontId="0" fillId="0" borderId="8" xfId="0" applyNumberFormat="1" applyBorder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0" fontId="26" fillId="0" borderId="0" xfId="0" applyFont="1"/>
    <xf numFmtId="2" fontId="0" fillId="8" borderId="0" xfId="0" applyNumberForma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0" fontId="0" fillId="8" borderId="22" xfId="0" applyFill="1" applyBorder="1" applyAlignment="1">
      <alignment horizontal="center" vertical="center"/>
    </xf>
    <xf numFmtId="3" fontId="2" fillId="0" borderId="0" xfId="0" applyNumberFormat="1" applyFont="1"/>
    <xf numFmtId="3" fontId="0" fillId="0" borderId="0" xfId="0" applyNumberFormat="1" applyAlignment="1">
      <alignment horizontal="center" vertical="center"/>
    </xf>
    <xf numFmtId="0" fontId="5" fillId="8" borderId="13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4" fillId="17" borderId="7" xfId="0" applyFont="1" applyFill="1" applyBorder="1" applyAlignment="1">
      <alignment horizontal="left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vertical="center" wrapText="1"/>
    </xf>
    <xf numFmtId="0" fontId="15" fillId="0" borderId="0" xfId="0" applyFont="1" applyAlignment="1">
      <alignment horizontal="left" wrapText="1" readingOrder="1"/>
    </xf>
    <xf numFmtId="3" fontId="15" fillId="0" borderId="0" xfId="0" applyNumberFormat="1" applyFont="1" applyAlignment="1">
      <alignment horizontal="center" wrapText="1" readingOrder="1"/>
    </xf>
    <xf numFmtId="0" fontId="14" fillId="0" borderId="0" xfId="0" applyFont="1" applyAlignment="1">
      <alignment vertical="center" textRotation="90" wrapText="1" readingOrder="1"/>
    </xf>
    <xf numFmtId="49" fontId="4" fillId="0" borderId="0" xfId="0" applyNumberFormat="1" applyFont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8" borderId="12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" fontId="0" fillId="0" borderId="12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17" fontId="9" fillId="0" borderId="12" xfId="0" applyNumberFormat="1" applyFont="1" applyBorder="1" applyAlignment="1">
      <alignment horizontal="center" vertical="center" wrapText="1"/>
    </xf>
    <xf numFmtId="17" fontId="9" fillId="0" borderId="22" xfId="0" applyNumberFormat="1" applyFont="1" applyBorder="1" applyAlignment="1">
      <alignment horizontal="center" vertical="center" wrapText="1"/>
    </xf>
    <xf numFmtId="17" fontId="9" fillId="0" borderId="18" xfId="0" applyNumberFormat="1" applyFont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2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16" fillId="4" borderId="8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 readingOrder="1"/>
    </xf>
    <xf numFmtId="0" fontId="1" fillId="4" borderId="16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14" borderId="0" xfId="0" applyFont="1" applyFill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11" fillId="15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0" fillId="17" borderId="0" xfId="0" applyFont="1" applyFill="1" applyAlignment="1">
      <alignment horizontal="center"/>
    </xf>
    <xf numFmtId="0" fontId="0" fillId="23" borderId="0" xfId="0" applyFill="1" applyAlignment="1">
      <alignment horizontal="center"/>
    </xf>
    <xf numFmtId="0" fontId="0" fillId="7" borderId="0" xfId="0" applyFill="1" applyAlignment="1">
      <alignment horizont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" fillId="6" borderId="15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5" borderId="21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4" fillId="19" borderId="30" xfId="0" applyFont="1" applyFill="1" applyBorder="1" applyAlignment="1">
      <alignment horizontal="center" vertical="center" textRotation="90" wrapText="1" readingOrder="1"/>
    </xf>
    <xf numFmtId="0" fontId="14" fillId="19" borderId="34" xfId="0" applyFont="1" applyFill="1" applyBorder="1" applyAlignment="1">
      <alignment horizontal="center" vertical="center" textRotation="90" wrapText="1" readingOrder="1"/>
    </xf>
    <xf numFmtId="0" fontId="14" fillId="19" borderId="36" xfId="0" applyFont="1" applyFill="1" applyBorder="1" applyAlignment="1">
      <alignment horizontal="center" vertical="center" textRotation="90" wrapText="1" readingOrder="1"/>
    </xf>
    <xf numFmtId="0" fontId="14" fillId="19" borderId="31" xfId="0" applyFont="1" applyFill="1" applyBorder="1" applyAlignment="1">
      <alignment horizontal="center" wrapText="1" readingOrder="1"/>
    </xf>
    <xf numFmtId="0" fontId="14" fillId="19" borderId="32" xfId="0" applyFont="1" applyFill="1" applyBorder="1" applyAlignment="1">
      <alignment horizontal="center" wrapText="1" readingOrder="1"/>
    </xf>
    <xf numFmtId="0" fontId="14" fillId="19" borderId="33" xfId="0" applyFont="1" applyFill="1" applyBorder="1" applyAlignment="1">
      <alignment horizontal="center" wrapText="1" readingOrder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14" xfId="0" applyFont="1" applyFill="1" applyBorder="1" applyAlignment="1">
      <alignment horizontal="center" vertical="center" wrapText="1"/>
    </xf>
    <xf numFmtId="0" fontId="1" fillId="20" borderId="15" xfId="0" applyFont="1" applyFill="1" applyBorder="1" applyAlignment="1">
      <alignment horizontal="center" vertical="center" wrapText="1"/>
    </xf>
    <xf numFmtId="0" fontId="1" fillId="10" borderId="23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 wrapText="1"/>
    </xf>
    <xf numFmtId="0" fontId="21" fillId="13" borderId="0" xfId="0" applyFont="1" applyFill="1" applyAlignment="1">
      <alignment horizontal="center"/>
    </xf>
    <xf numFmtId="0" fontId="22" fillId="2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18" fillId="22" borderId="0" xfId="0" applyFont="1" applyFill="1" applyAlignment="1">
      <alignment horizontal="center"/>
    </xf>
    <xf numFmtId="0" fontId="10" fillId="23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7" borderId="1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99FF66"/>
      <color rgb="FF33CCCC"/>
      <color rgb="FFCCFF33"/>
      <color rgb="FF993366"/>
      <color rgb="FFD5F9DC"/>
      <color rgb="FF00CCFF"/>
      <color rgb="FF99FFCC"/>
      <color rgb="FF6600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ZONA DEMOGRAFICA</a:t>
            </a:r>
            <a:r>
              <a:rPr lang="es-MX" baseline="0"/>
              <a:t> JURIDICO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'!$CK$68:$CK$74</c:f>
              <c:strCache>
                <c:ptCount val="7"/>
                <c:pt idx="0">
                  <c:v>ZONA DEMOGRAFICA HABITACIONAL DE MUJERES ATENDIDAS </c:v>
                </c:pt>
                <c:pt idx="1">
                  <c:v>Urbana </c:v>
                </c:pt>
                <c:pt idx="2">
                  <c:v>ABR-JUN 2023</c:v>
                </c:pt>
                <c:pt idx="3">
                  <c:v>JUL-SEP 2023</c:v>
                </c:pt>
                <c:pt idx="4">
                  <c:v>OCT-DIC 2023</c:v>
                </c:pt>
                <c:pt idx="5">
                  <c:v>Rural
49.44%</c:v>
                </c:pt>
                <c:pt idx="6">
                  <c:v>Urbana
50.55%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'!$CJ$75:$CJ$80</c15:sqref>
                  </c15:fullRef>
                </c:ext>
              </c:extLst>
              <c:f>'TABLAS '!$CJ$79:$CJ$80</c:f>
              <c:strCache>
                <c:ptCount val="2"/>
                <c:pt idx="0">
                  <c:v>Urbana
58.42%</c:v>
                </c:pt>
                <c:pt idx="1">
                  <c:v>Rural
41.58%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'!$CK$75:$CK$80</c15:sqref>
                  </c15:fullRef>
                </c:ext>
              </c:extLst>
              <c:f>'TABLAS '!$CK$79:$CK$80</c:f>
              <c:numCache>
                <c:formatCode>General</c:formatCode>
                <c:ptCount val="2"/>
                <c:pt idx="0">
                  <c:v>170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8-4D1D-9232-EBD92770B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9368112"/>
        <c:axId val="9393672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'TABLAS '!$CL$68:$CL$74</c15:sqref>
                        </c15:formulaRef>
                      </c:ext>
                    </c:extLst>
                    <c:strCache>
                      <c:ptCount val="7"/>
                      <c:pt idx="0">
                        <c:v>ZONA DEMOGRAFICA HABITACIONAL DE MUJERES ATENDIDAS </c:v>
                      </c:pt>
                      <c:pt idx="1">
                        <c:v>Rural </c:v>
                      </c:pt>
                      <c:pt idx="2">
                        <c:v>ABR-JUN 2023</c:v>
                      </c:pt>
                      <c:pt idx="3">
                        <c:v>JUL-SEP 2023</c:v>
                      </c:pt>
                      <c:pt idx="4">
                        <c:v>OCT-DIC 2023</c:v>
                      </c:pt>
                      <c:pt idx="5">
                        <c:v>Rural
49.44%</c:v>
                      </c:pt>
                      <c:pt idx="6">
                        <c:v>Urbana
50.55%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'TABLAS '!$CJ$75:$CJ$80</c15:sqref>
                        </c15:fullRef>
                        <c15:formulaRef>
                          <c15:sqref>'TABLAS '!$CJ$79:$CJ$80</c15:sqref>
                        </c15:formulaRef>
                      </c:ext>
                    </c:extLst>
                    <c:strCache>
                      <c:ptCount val="2"/>
                      <c:pt idx="0">
                        <c:v>Urbana
58.42%</c:v>
                      </c:pt>
                      <c:pt idx="1">
                        <c:v>Rural
41.58%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'!$CL$75:$CL$80</c15:sqref>
                        </c15:fullRef>
                        <c15:formulaRef>
                          <c15:sqref>'TABLAS '!$CL$79:$CL$80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170</c:v>
                      </c:pt>
                      <c:pt idx="1">
                        <c:v>121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CB8-4D1D-9232-EBD92770BC4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'!$CM$68:$CM$74</c15:sqref>
                        </c15:formulaRef>
                      </c:ext>
                    </c:extLst>
                    <c:strCache>
                      <c:ptCount val="7"/>
                      <c:pt idx="0">
                        <c:v>ZONA DEMOGRAFICA HABITACIONAL DE MUJERES ATENDIDAS </c:v>
                      </c:pt>
                      <c:pt idx="1">
                        <c:v>Rural </c:v>
                      </c:pt>
                      <c:pt idx="2">
                        <c:v>ABR-JUN 2023</c:v>
                      </c:pt>
                      <c:pt idx="3">
                        <c:v>JUL-SEP 2023</c:v>
                      </c:pt>
                      <c:pt idx="4">
                        <c:v>OCT-DIC 2023</c:v>
                      </c:pt>
                      <c:pt idx="5">
                        <c:v>Rural
49.44%</c:v>
                      </c:pt>
                      <c:pt idx="6">
                        <c:v>Urbana
50.55%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'!$CJ$75:$CJ$80</c15:sqref>
                        </c15:fullRef>
                        <c15:formulaRef>
                          <c15:sqref>'TABLAS '!$CJ$79:$CJ$80</c15:sqref>
                        </c15:formulaRef>
                      </c:ext>
                    </c:extLst>
                    <c:strCache>
                      <c:ptCount val="2"/>
                      <c:pt idx="0">
                        <c:v>Urbana
58.42%</c:v>
                      </c:pt>
                      <c:pt idx="1">
                        <c:v>Rural
41.58%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'!$CM$75:$CM$80</c15:sqref>
                        </c15:fullRef>
                        <c15:formulaRef>
                          <c15:sqref>'TABLAS '!$CM$79:$CM$80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CB8-4D1D-9232-EBD92770BC4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'!$CN$68:$CN$74</c15:sqref>
                        </c15:formulaRef>
                      </c:ext>
                    </c:extLst>
                    <c:strCache>
                      <c:ptCount val="7"/>
                      <c:pt idx="0">
                        <c:v>ZONA DEMOGRAFICA HABITACIONAL DE MUJERES ATENDIDAS </c:v>
                      </c:pt>
                      <c:pt idx="1">
                        <c:v>Rural </c:v>
                      </c:pt>
                      <c:pt idx="2">
                        <c:v>ABR-JUN 2023</c:v>
                      </c:pt>
                      <c:pt idx="3">
                        <c:v>JUL-SEP 2023</c:v>
                      </c:pt>
                      <c:pt idx="4">
                        <c:v>OCT-DIC 2023</c:v>
                      </c:pt>
                      <c:pt idx="5">
                        <c:v>Rural
49.44%</c:v>
                      </c:pt>
                      <c:pt idx="6">
                        <c:v>Urbana
50.55%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'!$CJ$75:$CJ$80</c15:sqref>
                        </c15:fullRef>
                        <c15:formulaRef>
                          <c15:sqref>'TABLAS '!$CJ$79:$CJ$80</c15:sqref>
                        </c15:formulaRef>
                      </c:ext>
                    </c:extLst>
                    <c:strCache>
                      <c:ptCount val="2"/>
                      <c:pt idx="0">
                        <c:v>Urbana
58.42%</c:v>
                      </c:pt>
                      <c:pt idx="1">
                        <c:v>Rural
41.58%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'!$CN$75:$CN$80</c15:sqref>
                        </c15:fullRef>
                        <c15:formulaRef>
                          <c15:sqref>'TABLAS '!$CN$79:$CN$80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B8-4D1D-9232-EBD92770BC4E}"/>
                  </c:ext>
                </c:extLst>
              </c15:ser>
            </c15:filteredBarSeries>
          </c:ext>
        </c:extLst>
      </c:barChart>
      <c:catAx>
        <c:axId val="93936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39367280"/>
        <c:crosses val="autoZero"/>
        <c:auto val="1"/>
        <c:lblAlgn val="ctr"/>
        <c:lblOffset val="100"/>
        <c:noMultiLvlLbl val="0"/>
      </c:catAx>
      <c:valAx>
        <c:axId val="939367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3936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"/>
          <c:y val="0.77083114610673664"/>
          <c:w val="0.9"/>
          <c:h val="0.22916885389326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MODALIDAD DE VIOLENCIA  PRESENTE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'!$BC$41</c:f>
              <c:strCache>
                <c:ptCount val="1"/>
                <c:pt idx="0">
                  <c:v>ABR-JUN 2024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('TABLAS '!$BD$34:$BF$34,'TABLAS '!$BH$34:$BI$34)</c:f>
              <c:strCache>
                <c:ptCount val="5"/>
                <c:pt idx="0">
                  <c:v>Familiar 
92.22%</c:v>
                </c:pt>
                <c:pt idx="1">
                  <c:v>Laboral
0.92%</c:v>
                </c:pt>
                <c:pt idx="2">
                  <c:v>Comunitaria
4.35% </c:v>
                </c:pt>
                <c:pt idx="3">
                  <c:v>Acoso Sexual 
0.92%</c:v>
                </c:pt>
                <c:pt idx="4">
                  <c:v>Noviazgo
0.46%</c:v>
                </c:pt>
              </c:strCache>
              <c:extLst xmlns:c15="http://schemas.microsoft.com/office/drawing/2012/chart"/>
            </c:strRef>
          </c:cat>
          <c:val>
            <c:numRef>
              <c:f>('TABLAS '!$BD$41:$BF$41,'TABLAS '!$BH$41:$BI$41)</c:f>
              <c:numCache>
                <c:formatCode>General</c:formatCode>
                <c:ptCount val="5"/>
                <c:pt idx="0">
                  <c:v>403</c:v>
                </c:pt>
                <c:pt idx="1">
                  <c:v>4</c:v>
                </c:pt>
                <c:pt idx="2">
                  <c:v>19</c:v>
                </c:pt>
                <c:pt idx="3">
                  <c:v>4</c:v>
                </c:pt>
                <c:pt idx="4">
                  <c:v>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ACB1-4403-A955-181A04C55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777552"/>
        <c:axId val="276772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'!$BC$35</c15:sqref>
                        </c15:formulaRef>
                      </c:ext>
                    </c:extLst>
                    <c:strCache>
                      <c:ptCount val="1"/>
                      <c:pt idx="0">
                        <c:v>ENE-MAR 2023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('TABLAS '!$BD$34:$BF$34,'TABLAS '!$BH$34:$BI$34)</c15:sqref>
                        </c15:formulaRef>
                      </c:ext>
                    </c:extLst>
                    <c:strCache>
                      <c:ptCount val="5"/>
                      <c:pt idx="0">
                        <c:v>Familiar 
92.22%</c:v>
                      </c:pt>
                      <c:pt idx="1">
                        <c:v>Laboral
0.92%</c:v>
                      </c:pt>
                      <c:pt idx="2">
                        <c:v>Comunitaria
4.35% </c:v>
                      </c:pt>
                      <c:pt idx="3">
                        <c:v>Acoso Sexual 
0.92%</c:v>
                      </c:pt>
                      <c:pt idx="4">
                        <c:v>Noviazgo
0.46%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('TABLAS '!$BD$35:$BF$35,'TABLAS '!$BH$35:$BI$35)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CB1-4403-A955-181A04C55EE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'!$BC$36</c15:sqref>
                        </c15:formulaRef>
                      </c:ext>
                    </c:extLst>
                    <c:strCache>
                      <c:ptCount val="1"/>
                      <c:pt idx="0">
                        <c:v>ABR-JUN 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('TABLAS '!$BD$34:$BF$34,'TABLAS '!$BH$34:$BI$34)</c15:sqref>
                        </c15:formulaRef>
                      </c:ext>
                    </c:extLst>
                    <c:strCache>
                      <c:ptCount val="5"/>
                      <c:pt idx="0">
                        <c:v>Familiar 
92.22%</c:v>
                      </c:pt>
                      <c:pt idx="1">
                        <c:v>Laboral
0.92%</c:v>
                      </c:pt>
                      <c:pt idx="2">
                        <c:v>Comunitaria
4.35% </c:v>
                      </c:pt>
                      <c:pt idx="3">
                        <c:v>Acoso Sexual 
0.92%</c:v>
                      </c:pt>
                      <c:pt idx="4">
                        <c:v>Noviazgo
0.46%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('TABLAS '!$BD$36:$BF$36,'TABLAS '!$BH$36:$BI$36)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258</c:v>
                      </c:pt>
                      <c:pt idx="1">
                        <c:v>3</c:v>
                      </c:pt>
                      <c:pt idx="2">
                        <c:v>19</c:v>
                      </c:pt>
                      <c:pt idx="3">
                        <c:v>1</c:v>
                      </c:pt>
                      <c:pt idx="4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CB1-4403-A955-181A04C55EE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'!$BC$37</c15:sqref>
                        </c15:formulaRef>
                      </c:ext>
                    </c:extLst>
                    <c:strCache>
                      <c:ptCount val="1"/>
                      <c:pt idx="0">
                        <c:v>JUL-SEP 2023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('TABLAS '!$BD$34:$BF$34,'TABLAS '!$BH$34:$BI$34)</c15:sqref>
                        </c15:formulaRef>
                      </c:ext>
                    </c:extLst>
                    <c:strCache>
                      <c:ptCount val="5"/>
                      <c:pt idx="0">
                        <c:v>Familiar 
92.22%</c:v>
                      </c:pt>
                      <c:pt idx="1">
                        <c:v>Laboral
0.92%</c:v>
                      </c:pt>
                      <c:pt idx="2">
                        <c:v>Comunitaria
4.35% </c:v>
                      </c:pt>
                      <c:pt idx="3">
                        <c:v>Acoso Sexual 
0.92%</c:v>
                      </c:pt>
                      <c:pt idx="4">
                        <c:v>Noviazgo
0.46%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('TABLAS '!$BD$37:$BF$37,'TABLAS '!$BH$37:$BI$37)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247</c:v>
                      </c:pt>
                      <c:pt idx="1">
                        <c:v>2</c:v>
                      </c:pt>
                      <c:pt idx="2">
                        <c:v>20</c:v>
                      </c:pt>
                      <c:pt idx="3">
                        <c:v>6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CB1-4403-A955-181A04C55EE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'!$BC$38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('TABLAS '!$BD$34:$BF$34,'TABLAS '!$BH$34:$BI$34)</c15:sqref>
                        </c15:formulaRef>
                      </c:ext>
                    </c:extLst>
                    <c:strCache>
                      <c:ptCount val="5"/>
                      <c:pt idx="0">
                        <c:v>Familiar 
92.22%</c:v>
                      </c:pt>
                      <c:pt idx="1">
                        <c:v>Laboral
0.92%</c:v>
                      </c:pt>
                      <c:pt idx="2">
                        <c:v>Comunitaria
4.35% </c:v>
                      </c:pt>
                      <c:pt idx="3">
                        <c:v>Acoso Sexual 
0.92%</c:v>
                      </c:pt>
                      <c:pt idx="4">
                        <c:v>Noviazgo
0.46%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('TABLAS '!$BD$38:$BF$38,'TABLAS '!$BH$38:$BI$38)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271</c:v>
                      </c:pt>
                      <c:pt idx="1">
                        <c:v>1</c:v>
                      </c:pt>
                      <c:pt idx="2">
                        <c:v>15</c:v>
                      </c:pt>
                      <c:pt idx="3">
                        <c:v>4</c:v>
                      </c:pt>
                      <c:pt idx="4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B1-4403-A955-181A04C55EE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'!$BC$39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('TABLAS '!$BD$34:$BF$34,'TABLAS '!$BH$34:$BI$34)</c15:sqref>
                        </c15:formulaRef>
                      </c:ext>
                    </c:extLst>
                    <c:strCache>
                      <c:ptCount val="5"/>
                      <c:pt idx="0">
                        <c:v>Familiar 
92.22%</c:v>
                      </c:pt>
                      <c:pt idx="1">
                        <c:v>Laboral
0.92%</c:v>
                      </c:pt>
                      <c:pt idx="2">
                        <c:v>Comunitaria
4.35% </c:v>
                      </c:pt>
                      <c:pt idx="3">
                        <c:v>Acoso Sexual 
0.92%</c:v>
                      </c:pt>
                      <c:pt idx="4">
                        <c:v>Noviazgo
0.46%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('TABLAS '!$BD$39:$BF$39,'TABLAS '!$BH$39:$BI$39)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91.86440677966101</c:v>
                      </c:pt>
                      <c:pt idx="1">
                        <c:v>0.33898305084745761</c:v>
                      </c:pt>
                      <c:pt idx="2">
                        <c:v>5.0847457627118642</c:v>
                      </c:pt>
                      <c:pt idx="3">
                        <c:v>1.3559322033898304</c:v>
                      </c:pt>
                      <c:pt idx="4">
                        <c:v>0.67796610169491522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B1-4403-A955-181A04C55EE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'!$BC$40</c15:sqref>
                        </c15:formulaRef>
                      </c:ext>
                    </c:extLst>
                    <c:strCache>
                      <c:ptCount val="1"/>
                      <c:pt idx="0">
                        <c:v>ENE-MAR 2024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('TABLAS '!$BD$34:$BF$34,'TABLAS '!$BH$34:$BI$34)</c15:sqref>
                        </c15:formulaRef>
                      </c:ext>
                    </c:extLst>
                    <c:strCache>
                      <c:ptCount val="5"/>
                      <c:pt idx="0">
                        <c:v>Familiar 
92.22%</c:v>
                      </c:pt>
                      <c:pt idx="1">
                        <c:v>Laboral
0.92%</c:v>
                      </c:pt>
                      <c:pt idx="2">
                        <c:v>Comunitaria
4.35% </c:v>
                      </c:pt>
                      <c:pt idx="3">
                        <c:v>Acoso Sexual 
0.92%</c:v>
                      </c:pt>
                      <c:pt idx="4">
                        <c:v>Noviazgo
0.46%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('TABLAS '!$BD$40:$BF$40,'TABLAS '!$BH$40:$BI$40)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405</c:v>
                      </c:pt>
                      <c:pt idx="1">
                        <c:v>4</c:v>
                      </c:pt>
                      <c:pt idx="2">
                        <c:v>15</c:v>
                      </c:pt>
                      <c:pt idx="3">
                        <c:v>3</c:v>
                      </c:pt>
                      <c:pt idx="4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B1-4403-A955-181A04C55EE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'!$BC$42</c15:sqref>
                        </c15:formulaRef>
                      </c:ext>
                    </c:extLst>
                    <c:strCache>
                      <c:ptCount val="1"/>
                      <c:pt idx="0">
                        <c:v>JUL-SEP 2024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0-CFFB-4501-B11C-8E3ED832C02A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2857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6-CFFB-4501-B11C-8E3ED832C02A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CFFB-4501-B11C-8E3ED832C02A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33CCCC"/>
                    </a:solidFill>
                    <a:ln w="19050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CFFB-4501-B11C-8E3ED832C02A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28575">
                      <a:solidFill>
                        <a:schemeClr val="accent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CFFB-4501-B11C-8E3ED832C02A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0-CFFB-4501-B11C-8E3ED832C02A}"/>
                      </c:ext>
                    </c:extLst>
                  </c:dLbl>
                  <c:dLbl>
                    <c:idx val="1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6-CFFB-4501-B11C-8E3ED832C02A}"/>
                      </c:ext>
                    </c:extLst>
                  </c:dLbl>
                  <c:dLbl>
                    <c:idx val="2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B-CFFB-4501-B11C-8E3ED832C02A}"/>
                      </c:ext>
                    </c:extLst>
                  </c:dLbl>
                  <c:dLbl>
                    <c:idx val="3"/>
                    <c:spPr>
                      <a:solidFill>
                        <a:srgbClr val="33CCCC"/>
                      </a:solidFill>
                      <a:ln>
                        <a:solidFill>
                          <a:schemeClr val="bg1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9-CFFB-4501-B11C-8E3ED832C02A}"/>
                      </c:ext>
                    </c:extLst>
                  </c:dLbl>
                  <c:dLbl>
                    <c:idx val="4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20-CFFB-4501-B11C-8E3ED832C02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('TABLAS '!$BD$34:$BF$34,'TABLAS '!$BH$34:$BI$34)</c15:sqref>
                        </c15:formulaRef>
                      </c:ext>
                    </c:extLst>
                    <c:strCache>
                      <c:ptCount val="5"/>
                      <c:pt idx="0">
                        <c:v>Familiar 
92.22%</c:v>
                      </c:pt>
                      <c:pt idx="1">
                        <c:v>Laboral
0.92%</c:v>
                      </c:pt>
                      <c:pt idx="2">
                        <c:v>Comunitaria
4.35% </c:v>
                      </c:pt>
                      <c:pt idx="3">
                        <c:v>Acoso Sexual 
0.92%</c:v>
                      </c:pt>
                      <c:pt idx="4">
                        <c:v>Noviazgo
0.46%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('TABLAS '!$BD$42:$BF$42,'TABLAS '!$BH$42:$BI$42)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CB1-4403-A955-181A04C55EE9}"/>
                  </c:ext>
                </c:extLst>
              </c15:ser>
            </c15:filteredBarSeries>
          </c:ext>
        </c:extLst>
      </c:barChart>
      <c:catAx>
        <c:axId val="2767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2848"/>
        <c:crosses val="autoZero"/>
        <c:auto val="1"/>
        <c:lblAlgn val="ctr"/>
        <c:lblOffset val="100"/>
        <c:noMultiLvlLbl val="0"/>
      </c:catAx>
      <c:valAx>
        <c:axId val="27677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ZONA DEMOGRAFICA HABITACIONAL DE MUJERES ATENDIDA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'TABLAS-ANUAL'!$AS$254</c:f>
              <c:strCache>
                <c:ptCount val="1"/>
                <c:pt idx="0">
                  <c:v>ENE-MAR 2023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'TABLAS-ANUAL'!$AT$252:$AU$253</c:f>
              <c:strCache>
                <c:ptCount val="2"/>
                <c:pt idx="0">
                  <c:v>Urbana </c:v>
                </c:pt>
                <c:pt idx="1">
                  <c:v>Rural </c:v>
                </c:pt>
              </c:strCache>
            </c:strRef>
          </c:cat>
          <c:val>
            <c:numRef>
              <c:f>'TABLAS-ANUAL'!$AT$254:$AU$254</c:f>
              <c:numCache>
                <c:formatCode>General</c:formatCode>
                <c:ptCount val="2"/>
                <c:pt idx="0">
                  <c:v>85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4-48E5-867E-BAB7CCCEFACC}"/>
            </c:ext>
          </c:extLst>
        </c:ser>
        <c:ser>
          <c:idx val="1"/>
          <c:order val="1"/>
          <c:tx>
            <c:strRef>
              <c:f>'TABLAS-ANUAL'!$AS$255</c:f>
              <c:strCache>
                <c:ptCount val="1"/>
                <c:pt idx="0">
                  <c:v>ABR-JUN 2023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'TABLAS-ANUAL'!$AT$252:$AU$253</c:f>
              <c:strCache>
                <c:ptCount val="2"/>
                <c:pt idx="0">
                  <c:v>Urbana </c:v>
                </c:pt>
                <c:pt idx="1">
                  <c:v>Rural </c:v>
                </c:pt>
              </c:strCache>
            </c:strRef>
          </c:cat>
          <c:val>
            <c:numRef>
              <c:f>'TABLAS-ANUAL'!$AT$255:$AU$255</c:f>
              <c:numCache>
                <c:formatCode>General</c:formatCode>
                <c:ptCount val="2"/>
                <c:pt idx="0">
                  <c:v>111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4-48E5-867E-BAB7CCCEFACC}"/>
            </c:ext>
          </c:extLst>
        </c:ser>
        <c:ser>
          <c:idx val="2"/>
          <c:order val="2"/>
          <c:tx>
            <c:strRef>
              <c:f>'TABLAS-ANUAL'!$AS$256</c:f>
              <c:strCache>
                <c:ptCount val="1"/>
                <c:pt idx="0">
                  <c:v>JUL-SEP 2023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'TABLAS-ANUAL'!$AT$252:$AU$253</c:f>
              <c:strCache>
                <c:ptCount val="2"/>
                <c:pt idx="0">
                  <c:v>Urbana </c:v>
                </c:pt>
                <c:pt idx="1">
                  <c:v>Rural </c:v>
                </c:pt>
              </c:strCache>
            </c:strRef>
          </c:cat>
          <c:val>
            <c:numRef>
              <c:f>'TABLAS-ANUAL'!$AT$256:$AU$256</c:f>
              <c:numCache>
                <c:formatCode>General</c:formatCode>
                <c:ptCount val="2"/>
                <c:pt idx="0">
                  <c:v>131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4-48E5-867E-BAB7CCCEFACC}"/>
            </c:ext>
          </c:extLst>
        </c:ser>
        <c:ser>
          <c:idx val="3"/>
          <c:order val="3"/>
          <c:tx>
            <c:strRef>
              <c:f>'TABLAS-ANUAL'!$AS$257</c:f>
              <c:strCache>
                <c:ptCount val="1"/>
                <c:pt idx="0">
                  <c:v>OCT-DIC 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'TABLAS-ANUAL'!$AT$252:$AU$253</c:f>
              <c:strCache>
                <c:ptCount val="2"/>
                <c:pt idx="0">
                  <c:v>Urbana </c:v>
                </c:pt>
                <c:pt idx="1">
                  <c:v>Rural </c:v>
                </c:pt>
              </c:strCache>
            </c:strRef>
          </c:cat>
          <c:val>
            <c:numRef>
              <c:f>'TABLAS-ANUAL'!$AT$257:$AU$257</c:f>
              <c:numCache>
                <c:formatCode>General</c:formatCode>
                <c:ptCount val="2"/>
                <c:pt idx="0">
                  <c:v>200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74-48E5-867E-BAB7CCCEF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1886259104"/>
        <c:axId val="1886275744"/>
      </c:barChart>
      <c:lineChart>
        <c:grouping val="standard"/>
        <c:varyColors val="0"/>
        <c:ser>
          <c:idx val="4"/>
          <c:order val="4"/>
          <c:tx>
            <c:strRef>
              <c:f>'TABLAS-ANUAL'!$AS$258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'TABLAS-ANUAL'!$AT$252:$AU$253</c:f>
              <c:strCache>
                <c:ptCount val="2"/>
                <c:pt idx="0">
                  <c:v>Urbana </c:v>
                </c:pt>
                <c:pt idx="1">
                  <c:v>Rural </c:v>
                </c:pt>
              </c:strCache>
            </c:strRef>
          </c:cat>
          <c:val>
            <c:numRef>
              <c:f>'TABLAS-ANUAL'!$AT$258:$AU$258</c:f>
              <c:numCache>
                <c:formatCode>General</c:formatCode>
                <c:ptCount val="2"/>
                <c:pt idx="0">
                  <c:v>527</c:v>
                </c:pt>
                <c:pt idx="1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74-48E5-867E-BAB7CCCEF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59104"/>
        <c:axId val="1886275744"/>
      </c:lineChart>
      <c:catAx>
        <c:axId val="188625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6275744"/>
        <c:crosses val="autoZero"/>
        <c:auto val="1"/>
        <c:lblAlgn val="ctr"/>
        <c:lblOffset val="100"/>
        <c:noMultiLvlLbl val="0"/>
      </c:catAx>
      <c:valAx>
        <c:axId val="1886275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625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JORNADAS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'TABLAS-ANUAL'!$AS$276</c:f>
              <c:strCache>
                <c:ptCount val="1"/>
                <c:pt idx="0">
                  <c:v>ENE-MAR 2023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'TABLAS-ANUAL'!$AT$274:$AX$275</c:f>
              <c:strCache>
                <c:ptCount val="5"/>
                <c:pt idx="0">
                  <c:v>Adelante mi Querido SAN JUAN</c:v>
                </c:pt>
                <c:pt idx="1">
                  <c:v>Sonrisas</c:v>
                </c:pt>
                <c:pt idx="2">
                  <c:v>Aquí Contigo</c:v>
                </c:pt>
                <c:pt idx="3">
                  <c:v>Ferias de la Prevención </c:v>
                </c:pt>
                <c:pt idx="4">
                  <c:v>Martes Ciudadano</c:v>
                </c:pt>
              </c:strCache>
            </c:strRef>
          </c:cat>
          <c:val>
            <c:numRef>
              <c:f>'TABLAS-ANUAL'!$AT$276:$AX$276</c:f>
              <c:numCache>
                <c:formatCode>General</c:formatCode>
                <c:ptCount val="5"/>
                <c:pt idx="0">
                  <c:v>96</c:v>
                </c:pt>
                <c:pt idx="1">
                  <c:v>58</c:v>
                </c:pt>
                <c:pt idx="2">
                  <c:v>10</c:v>
                </c:pt>
                <c:pt idx="3">
                  <c:v>8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A-4032-A692-EED3FC3F65D6}"/>
            </c:ext>
          </c:extLst>
        </c:ser>
        <c:ser>
          <c:idx val="1"/>
          <c:order val="1"/>
          <c:tx>
            <c:strRef>
              <c:f>'TABLAS-ANUAL'!$AS$277</c:f>
              <c:strCache>
                <c:ptCount val="1"/>
                <c:pt idx="0">
                  <c:v>ABR-JUN 2023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'TABLAS-ANUAL'!$AT$274:$AX$275</c:f>
              <c:strCache>
                <c:ptCount val="5"/>
                <c:pt idx="0">
                  <c:v>Adelante mi Querido SAN JUAN</c:v>
                </c:pt>
                <c:pt idx="1">
                  <c:v>Sonrisas</c:v>
                </c:pt>
                <c:pt idx="2">
                  <c:v>Aquí Contigo</c:v>
                </c:pt>
                <c:pt idx="3">
                  <c:v>Ferias de la Prevención </c:v>
                </c:pt>
                <c:pt idx="4">
                  <c:v>Martes Ciudadano</c:v>
                </c:pt>
              </c:strCache>
            </c:strRef>
          </c:cat>
          <c:val>
            <c:numRef>
              <c:f>'TABLAS-ANUAL'!$AT$277:$AX$277</c:f>
              <c:numCache>
                <c:formatCode>General</c:formatCode>
                <c:ptCount val="5"/>
                <c:pt idx="0">
                  <c:v>70</c:v>
                </c:pt>
                <c:pt idx="1">
                  <c:v>35</c:v>
                </c:pt>
                <c:pt idx="2">
                  <c:v>28</c:v>
                </c:pt>
                <c:pt idx="3">
                  <c:v>1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A-4032-A692-EED3FC3F65D6}"/>
            </c:ext>
          </c:extLst>
        </c:ser>
        <c:ser>
          <c:idx val="2"/>
          <c:order val="2"/>
          <c:tx>
            <c:strRef>
              <c:f>'TABLAS-ANUAL'!$AS$278</c:f>
              <c:strCache>
                <c:ptCount val="1"/>
                <c:pt idx="0">
                  <c:v>JUL-SEP 2023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'TABLAS-ANUAL'!$AT$274:$AX$275</c:f>
              <c:strCache>
                <c:ptCount val="5"/>
                <c:pt idx="0">
                  <c:v>Adelante mi Querido SAN JUAN</c:v>
                </c:pt>
                <c:pt idx="1">
                  <c:v>Sonrisas</c:v>
                </c:pt>
                <c:pt idx="2">
                  <c:v>Aquí Contigo</c:v>
                </c:pt>
                <c:pt idx="3">
                  <c:v>Ferias de la Prevención </c:v>
                </c:pt>
                <c:pt idx="4">
                  <c:v>Martes Ciudadano</c:v>
                </c:pt>
              </c:strCache>
            </c:strRef>
          </c:cat>
          <c:val>
            <c:numRef>
              <c:f>'TABLAS-ANUAL'!$AT$278:$AX$278</c:f>
              <c:numCache>
                <c:formatCode>General</c:formatCode>
                <c:ptCount val="5"/>
                <c:pt idx="0">
                  <c:v>254</c:v>
                </c:pt>
                <c:pt idx="1">
                  <c:v>0</c:v>
                </c:pt>
                <c:pt idx="2">
                  <c:v>77</c:v>
                </c:pt>
                <c:pt idx="3">
                  <c:v>58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A-4032-A692-EED3FC3F65D6}"/>
            </c:ext>
          </c:extLst>
        </c:ser>
        <c:ser>
          <c:idx val="3"/>
          <c:order val="3"/>
          <c:tx>
            <c:strRef>
              <c:f>'TABLAS-ANUAL'!$AS$279</c:f>
              <c:strCache>
                <c:ptCount val="1"/>
                <c:pt idx="0">
                  <c:v>OCT-DIC 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'TABLAS-ANUAL'!$AT$274:$AX$275</c:f>
              <c:strCache>
                <c:ptCount val="5"/>
                <c:pt idx="0">
                  <c:v>Adelante mi Querido SAN JUAN</c:v>
                </c:pt>
                <c:pt idx="1">
                  <c:v>Sonrisas</c:v>
                </c:pt>
                <c:pt idx="2">
                  <c:v>Aquí Contigo</c:v>
                </c:pt>
                <c:pt idx="3">
                  <c:v>Ferias de la Prevención </c:v>
                </c:pt>
                <c:pt idx="4">
                  <c:v>Martes Ciudadano</c:v>
                </c:pt>
              </c:strCache>
            </c:strRef>
          </c:cat>
          <c:val>
            <c:numRef>
              <c:f>'TABLAS-ANUAL'!$AT$279:$AX$279</c:f>
              <c:numCache>
                <c:formatCode>General</c:formatCode>
                <c:ptCount val="5"/>
                <c:pt idx="0">
                  <c:v>47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3A-4032-A692-EED3FC3F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2339488"/>
        <c:axId val="1882343648"/>
      </c:barChart>
      <c:lineChart>
        <c:grouping val="standard"/>
        <c:varyColors val="0"/>
        <c:ser>
          <c:idx val="4"/>
          <c:order val="4"/>
          <c:tx>
            <c:strRef>
              <c:f>'TABLAS-ANUAL'!$AS$280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'TABLAS-ANUAL'!$AT$274:$AX$275</c:f>
              <c:strCache>
                <c:ptCount val="5"/>
                <c:pt idx="0">
                  <c:v>Adelante mi Querido SAN JUAN</c:v>
                </c:pt>
                <c:pt idx="1">
                  <c:v>Sonrisas</c:v>
                </c:pt>
                <c:pt idx="2">
                  <c:v>Aquí Contigo</c:v>
                </c:pt>
                <c:pt idx="3">
                  <c:v>Ferias de la Prevención </c:v>
                </c:pt>
                <c:pt idx="4">
                  <c:v>Martes Ciudadano</c:v>
                </c:pt>
              </c:strCache>
            </c:strRef>
          </c:cat>
          <c:val>
            <c:numRef>
              <c:f>'TABLAS-ANUAL'!$AT$280:$AX$280</c:f>
              <c:numCache>
                <c:formatCode>General</c:formatCode>
                <c:ptCount val="5"/>
                <c:pt idx="0">
                  <c:v>467</c:v>
                </c:pt>
                <c:pt idx="1">
                  <c:v>93</c:v>
                </c:pt>
                <c:pt idx="2">
                  <c:v>125</c:v>
                </c:pt>
                <c:pt idx="3">
                  <c:v>67</c:v>
                </c:pt>
                <c:pt idx="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3A-4032-A692-EED3FC3F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339488"/>
        <c:axId val="1882343648"/>
      </c:lineChart>
      <c:catAx>
        <c:axId val="188233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2343648"/>
        <c:crosses val="autoZero"/>
        <c:auto val="1"/>
        <c:lblAlgn val="ctr"/>
        <c:lblOffset val="100"/>
        <c:noMultiLvlLbl val="0"/>
      </c:catAx>
      <c:valAx>
        <c:axId val="188234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233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COMUNICACIÓN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'TABLAS-ANUAL'!$G$22</c:f>
              <c:strCache>
                <c:ptCount val="1"/>
                <c:pt idx="0">
                  <c:v>ENE-MAR 2023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'TABLAS-ANUAL'!$H$15:$I$16</c:f>
              <c:strCache>
                <c:ptCount val="2"/>
                <c:pt idx="0">
                  <c:v>RECIBIDA</c:v>
                </c:pt>
                <c:pt idx="1">
                  <c:v>EMITIDA</c:v>
                </c:pt>
              </c:strCache>
            </c:strRef>
          </c:cat>
          <c:val>
            <c:numRef>
              <c:f>'TABLAS-ANUAL'!$H$22:$I$22</c:f>
              <c:numCache>
                <c:formatCode>General</c:formatCode>
                <c:ptCount val="2"/>
                <c:pt idx="0">
                  <c:v>267</c:v>
                </c:pt>
                <c:pt idx="1">
                  <c:v>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8-4A51-BDD8-3C56F97E027F}"/>
            </c:ext>
          </c:extLst>
        </c:ser>
        <c:ser>
          <c:idx val="6"/>
          <c:order val="6"/>
          <c:tx>
            <c:strRef>
              <c:f>'TABLAS-ANUAL'!$G$23</c:f>
              <c:strCache>
                <c:ptCount val="1"/>
                <c:pt idx="0">
                  <c:v>ABR-JUN 2023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'TABLAS-ANUAL'!$H$15:$I$16</c:f>
              <c:strCache>
                <c:ptCount val="2"/>
                <c:pt idx="0">
                  <c:v>RECIBIDA</c:v>
                </c:pt>
                <c:pt idx="1">
                  <c:v>EMITIDA</c:v>
                </c:pt>
              </c:strCache>
            </c:strRef>
          </c:cat>
          <c:val>
            <c:numRef>
              <c:f>'TABLAS-ANUAL'!$H$23:$I$23</c:f>
              <c:numCache>
                <c:formatCode>General</c:formatCode>
                <c:ptCount val="2"/>
                <c:pt idx="0">
                  <c:v>227</c:v>
                </c:pt>
                <c:pt idx="1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D8-4A51-BDD8-3C56F97E027F}"/>
            </c:ext>
          </c:extLst>
        </c:ser>
        <c:ser>
          <c:idx val="7"/>
          <c:order val="7"/>
          <c:tx>
            <c:strRef>
              <c:f>'TABLAS-ANUAL'!$G$24</c:f>
              <c:strCache>
                <c:ptCount val="1"/>
                <c:pt idx="0">
                  <c:v>JUN-SEP 2023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'TABLAS-ANUAL'!$H$15:$I$16</c:f>
              <c:strCache>
                <c:ptCount val="2"/>
                <c:pt idx="0">
                  <c:v>RECIBIDA</c:v>
                </c:pt>
                <c:pt idx="1">
                  <c:v>EMITIDA</c:v>
                </c:pt>
              </c:strCache>
            </c:strRef>
          </c:cat>
          <c:val>
            <c:numRef>
              <c:f>'TABLAS-ANUAL'!$H$24:$I$24</c:f>
              <c:numCache>
                <c:formatCode>General</c:formatCode>
                <c:ptCount val="2"/>
                <c:pt idx="0">
                  <c:v>227</c:v>
                </c:pt>
                <c:pt idx="1">
                  <c:v>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D8-4A51-BDD8-3C56F97E027F}"/>
            </c:ext>
          </c:extLst>
        </c:ser>
        <c:ser>
          <c:idx val="8"/>
          <c:order val="8"/>
          <c:tx>
            <c:strRef>
              <c:f>'TABLAS-ANUAL'!$G$25</c:f>
              <c:strCache>
                <c:ptCount val="1"/>
                <c:pt idx="0">
                  <c:v>OCT-DIC 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'TABLAS-ANUAL'!$H$15:$I$16</c:f>
              <c:strCache>
                <c:ptCount val="2"/>
                <c:pt idx="0">
                  <c:v>RECIBIDA</c:v>
                </c:pt>
                <c:pt idx="1">
                  <c:v>EMITIDA</c:v>
                </c:pt>
              </c:strCache>
            </c:strRef>
          </c:cat>
          <c:val>
            <c:numRef>
              <c:f>'TABLAS-ANUAL'!$H$25:$I$25</c:f>
              <c:numCache>
                <c:formatCode>General</c:formatCode>
                <c:ptCount val="2"/>
                <c:pt idx="0">
                  <c:v>212</c:v>
                </c:pt>
                <c:pt idx="1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D8-4A51-BDD8-3C56F97E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2346560"/>
        <c:axId val="18823473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'TABLAS-ANUAL'!$G$17</c15:sqref>
                        </c15:formulaRef>
                      </c:ext>
                    </c:extLst>
                    <c:strCache>
                      <c:ptCount val="1"/>
                      <c:pt idx="0">
                        <c:v>OCT-DIC 2021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'TABLAS-ANUAL'!$H$15:$I$16</c15:sqref>
                        </c15:formulaRef>
                      </c:ext>
                    </c:extLst>
                    <c:strCache>
                      <c:ptCount val="2"/>
                      <c:pt idx="0">
                        <c:v>RECIBIDA</c:v>
                      </c:pt>
                      <c:pt idx="1">
                        <c:v>EMITIDA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'TABLAS-ANUAL'!$H$17:$I$17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145</c:v>
                      </c:pt>
                      <c:pt idx="1">
                        <c:v>321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7D8-4A51-BDD8-3C56F97E027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'TABLAS-ANUAL'!$G$18</c15:sqref>
                        </c15:formulaRef>
                      </c:ext>
                    </c:extLst>
                    <c:strCache>
                      <c:ptCount val="1"/>
                      <c:pt idx="0">
                        <c:v>ENE-MAR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'TABLAS-ANUAL'!$H$15:$I$16</c15:sqref>
                        </c15:formulaRef>
                      </c:ext>
                    </c:extLst>
                    <c:strCache>
                      <c:ptCount val="2"/>
                      <c:pt idx="0">
                        <c:v>RECIBIDA</c:v>
                      </c:pt>
                      <c:pt idx="1">
                        <c:v>EMITIDA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'TABLAS-ANUAL'!$H$18:$I$18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126</c:v>
                      </c:pt>
                      <c:pt idx="1">
                        <c:v>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7D8-4A51-BDD8-3C56F97E027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'TABLAS-ANUAL'!$G$19</c15:sqref>
                        </c15:formulaRef>
                      </c:ext>
                    </c:extLst>
                    <c:strCache>
                      <c:ptCount val="1"/>
                      <c:pt idx="0">
                        <c:v>ABR-JUN 2022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'TABLAS-ANUAL'!$H$15:$I$16</c15:sqref>
                        </c15:formulaRef>
                      </c:ext>
                    </c:extLst>
                    <c:strCache>
                      <c:ptCount val="2"/>
                      <c:pt idx="0">
                        <c:v>RECIBIDA</c:v>
                      </c:pt>
                      <c:pt idx="1">
                        <c:v>EMITIDA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'TABLAS-ANUAL'!$H$19:$I$19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186</c:v>
                      </c:pt>
                      <c:pt idx="1">
                        <c:v>367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7D8-4A51-BDD8-3C56F97E027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'TABLAS-ANUAL'!$G$20</c15:sqref>
                        </c15:formulaRef>
                      </c:ext>
                    </c:extLst>
                    <c:strCache>
                      <c:ptCount val="1"/>
                      <c:pt idx="0">
                        <c:v>JUL-SEP 2022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'TABLAS-ANUAL'!$H$15:$I$16</c15:sqref>
                        </c15:formulaRef>
                      </c:ext>
                    </c:extLst>
                    <c:strCache>
                      <c:ptCount val="2"/>
                      <c:pt idx="0">
                        <c:v>RECIBIDA</c:v>
                      </c:pt>
                      <c:pt idx="1">
                        <c:v>EMITIDA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'TABLAS-ANUAL'!$H$20:$I$20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184</c:v>
                      </c:pt>
                      <c:pt idx="1">
                        <c:v>1464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7D8-4A51-BDD8-3C56F97E027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'TABLAS-ANUAL'!$G$21</c15:sqref>
                        </c15:formulaRef>
                      </c:ext>
                    </c:extLst>
                    <c:strCache>
                      <c:ptCount val="1"/>
                      <c:pt idx="0">
                        <c:v>OCT-DIC 2022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'TABLAS-ANUAL'!$H$15:$I$16</c15:sqref>
                        </c15:formulaRef>
                      </c:ext>
                    </c:extLst>
                    <c:strCache>
                      <c:ptCount val="2"/>
                      <c:pt idx="0">
                        <c:v>RECIBIDA</c:v>
                      </c:pt>
                      <c:pt idx="1">
                        <c:v>EMITIDA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'TABLAS-ANUAL'!$H$21:$I$21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169</c:v>
                      </c:pt>
                      <c:pt idx="1">
                        <c:v>609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7D8-4A51-BDD8-3C56F97E027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9"/>
          <c:order val="9"/>
          <c:tx>
            <c:strRef>
              <c:f>'TABLAS-ANUAL'!$G$26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'TABLAS-ANUAL'!$H$15:$I$16</c:f>
              <c:strCache>
                <c:ptCount val="2"/>
                <c:pt idx="0">
                  <c:v>RECIBIDA</c:v>
                </c:pt>
                <c:pt idx="1">
                  <c:v>EMITIDA</c:v>
                </c:pt>
              </c:strCache>
            </c:strRef>
          </c:cat>
          <c:val>
            <c:numRef>
              <c:f>'TABLAS-ANUAL'!$H$26:$I$26</c:f>
              <c:numCache>
                <c:formatCode>#,##0</c:formatCode>
                <c:ptCount val="2"/>
                <c:pt idx="0" formatCode="General">
                  <c:v>933</c:v>
                </c:pt>
                <c:pt idx="1">
                  <c:v>2051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D8-4A51-BDD8-3C56F97E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346560"/>
        <c:axId val="1882347392"/>
      </c:lineChart>
      <c:catAx>
        <c:axId val="188234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2347392"/>
        <c:crosses val="autoZero"/>
        <c:auto val="1"/>
        <c:lblAlgn val="ctr"/>
        <c:lblOffset val="100"/>
        <c:noMultiLvlLbl val="0"/>
      </c:catAx>
      <c:valAx>
        <c:axId val="188234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234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</a:t>
            </a:r>
          </a:p>
          <a:p>
            <a:pPr>
              <a:defRPr/>
            </a:pPr>
            <a:r>
              <a:rPr lang="es-MX"/>
              <a:t>ÁREA PSICOLOGÍA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'!$B$68:$B$69</c:f>
              <c:strCache>
                <c:ptCount val="2"/>
                <c:pt idx="0">
                  <c:v>ATENCIONES BRINDADAS 
PSICOLOGÍA </c:v>
                </c:pt>
                <c:pt idx="1">
                  <c:v>IMM
563 Atenciones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3"/>
              </a:solidFill>
              <a:ln w="28575"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'!$A$70:$A$81</c15:sqref>
                  </c15:fullRef>
                </c:ext>
              </c:extLst>
              <c:f>'TABLAS '!$A$73:$A$75</c:f>
              <c:strCache>
                <c:ptCount val="3"/>
                <c:pt idx="0">
                  <c:v>ABR
36.04%</c:v>
                </c:pt>
                <c:pt idx="1">
                  <c:v>MAY
34.97%</c:v>
                </c:pt>
                <c:pt idx="2">
                  <c:v>JUN
28.99%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'!$B$70:$B$81</c15:sqref>
                  </c15:fullRef>
                </c:ext>
              </c:extLst>
              <c:f>'TABLAS '!$B$73:$B$75</c:f>
              <c:numCache>
                <c:formatCode>General</c:formatCode>
                <c:ptCount val="3"/>
                <c:pt idx="0">
                  <c:v>205</c:v>
                </c:pt>
                <c:pt idx="1">
                  <c:v>201</c:v>
                </c:pt>
                <c:pt idx="2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0-4E83-BBA0-2BEB2D5625E1}"/>
            </c:ext>
          </c:extLst>
        </c:ser>
        <c:ser>
          <c:idx val="1"/>
          <c:order val="1"/>
          <c:tx>
            <c:strRef>
              <c:f>'TABLAS '!$C$68:$C$69</c:f>
              <c:strCache>
                <c:ptCount val="2"/>
                <c:pt idx="0">
                  <c:v>ATENCIONES BRINDADAS 
PSICOLOGÍA </c:v>
                </c:pt>
                <c:pt idx="1">
                  <c:v>IQM
189 Atenciones</c:v>
                </c:pt>
              </c:strCache>
            </c:strRef>
          </c:tx>
          <c:spPr>
            <a:solidFill>
              <a:schemeClr val="bg2"/>
            </a:solidFill>
            <a:ln w="19050">
              <a:solidFill>
                <a:schemeClr val="bg2"/>
              </a:solidFill>
              <a:prstDash val="solid"/>
            </a:ln>
            <a:effectLst/>
          </c:spPr>
          <c:invertIfNegative val="0"/>
          <c:dLbls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'!$A$70:$A$81</c15:sqref>
                  </c15:fullRef>
                </c:ext>
              </c:extLst>
              <c:f>'TABLAS '!$A$73:$A$75</c:f>
              <c:strCache>
                <c:ptCount val="3"/>
                <c:pt idx="0">
                  <c:v>ABR
36.04%</c:v>
                </c:pt>
                <c:pt idx="1">
                  <c:v>MAY
34.97%</c:v>
                </c:pt>
                <c:pt idx="2">
                  <c:v>JUN
28.99%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'!$C$70:$C$81</c15:sqref>
                  </c15:fullRef>
                </c:ext>
              </c:extLst>
              <c:f>'TABLAS '!$C$73:$C$75</c:f>
              <c:numCache>
                <c:formatCode>General</c:formatCode>
                <c:ptCount val="3"/>
                <c:pt idx="0">
                  <c:v>66</c:v>
                </c:pt>
                <c:pt idx="1">
                  <c:v>62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0-4E83-BBA0-2BEB2D562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775984"/>
        <c:axId val="276774024"/>
      </c:barChart>
      <c:catAx>
        <c:axId val="27677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4024"/>
        <c:crosses val="autoZero"/>
        <c:auto val="1"/>
        <c:lblAlgn val="ctr"/>
        <c:lblOffset val="100"/>
        <c:noMultiLvlLbl val="0"/>
      </c:catAx>
      <c:valAx>
        <c:axId val="276774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9440727803761E-2"/>
          <c:y val="0.83389091913750013"/>
          <c:w val="0.82339852255310186"/>
          <c:h val="0.14059073955468485"/>
        </c:manualLayout>
      </c:layout>
      <c:overlay val="0"/>
      <c:spPr>
        <a:noFill/>
        <a:ln>
          <a:solidFill>
            <a:schemeClr val="accent1"/>
          </a:solidFill>
          <a:prstDash val="sysDot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ZONA DEMOGRAFICA HABITACIONAL DE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0133696631029613E-2"/>
          <c:y val="0.11727870972650156"/>
          <c:w val="0.90836092702488436"/>
          <c:h val="0.73645124069636225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'TABLAS '!$N$76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'!$O$68:$P$69</c:f>
              <c:strCache>
                <c:ptCount val="2"/>
                <c:pt idx="0">
                  <c:v>Urbana 
63.96%</c:v>
                </c:pt>
                <c:pt idx="1">
                  <c:v>Rural
36.04%</c:v>
                </c:pt>
              </c:strCache>
              <c:extLst xmlns:c15="http://schemas.microsoft.com/office/drawing/2012/chart"/>
            </c:strRef>
          </c:cat>
          <c:val>
            <c:numRef>
              <c:f>'TABLAS '!$O$76:$P$76</c:f>
              <c:numCache>
                <c:formatCode>General</c:formatCode>
                <c:ptCount val="2"/>
                <c:pt idx="0">
                  <c:v>481</c:v>
                </c:pt>
                <c:pt idx="1">
                  <c:v>271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C2E3-4A52-BD8F-F854716A1D81}"/>
            </c:ext>
          </c:extLst>
        </c:ser>
        <c:ser>
          <c:idx val="8"/>
          <c:order val="8"/>
          <c:tx>
            <c:strRef>
              <c:f>'TABLAS 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'TABLAS '!$O$68:$P$69</c:f>
              <c:strCache>
                <c:ptCount val="2"/>
                <c:pt idx="0">
                  <c:v>Urbana 
63.96%</c:v>
                </c:pt>
                <c:pt idx="1">
                  <c:v>Rural
36.04%</c:v>
                </c:pt>
              </c:strCache>
              <c:extLst xmlns:c15="http://schemas.microsoft.com/office/drawing/2012/chart"/>
            </c:strRef>
          </c:cat>
          <c:val>
            <c:numRef>
              <c:f>'TABLAS 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C2E3-4A52-BD8F-F854716A1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774808"/>
        <c:axId val="276775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'!$N$70</c15:sqref>
                        </c15:formulaRef>
                      </c:ext>
                    </c:extLst>
                    <c:strCache>
                      <c:ptCount val="1"/>
                      <c:pt idx="0">
                        <c:v>ENE-MAR 2023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'!$O$68:$P$69</c15:sqref>
                        </c15:formulaRef>
                      </c:ext>
                    </c:extLst>
                    <c:strCache>
                      <c:ptCount val="2"/>
                      <c:pt idx="0">
                        <c:v>Urbana 
63.96%</c:v>
                      </c:pt>
                      <c:pt idx="1">
                        <c:v>Rural
36.04%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'!$O$70:$P$70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2E3-4A52-BD8F-F854716A1D8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'!$N$71</c15:sqref>
                        </c15:formulaRef>
                      </c:ext>
                    </c:extLst>
                    <c:strCache>
                      <c:ptCount val="1"/>
                      <c:pt idx="0">
                        <c:v>ABR-JUN 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'!$O$68:$P$69</c15:sqref>
                        </c15:formulaRef>
                      </c:ext>
                    </c:extLst>
                    <c:strCache>
                      <c:ptCount val="2"/>
                      <c:pt idx="0">
                        <c:v>Urbana 
63.96%</c:v>
                      </c:pt>
                      <c:pt idx="1">
                        <c:v>Rural
36.04%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'!$O$71:$P$71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413</c:v>
                      </c:pt>
                      <c:pt idx="1">
                        <c:v>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2E3-4A52-BD8F-F854716A1D8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'!$N$72</c15:sqref>
                        </c15:formulaRef>
                      </c:ext>
                    </c:extLst>
                    <c:strCache>
                      <c:ptCount val="1"/>
                      <c:pt idx="0">
                        <c:v>JUL-SEP 2023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'!$O$68:$P$69</c15:sqref>
                        </c15:formulaRef>
                      </c:ext>
                    </c:extLst>
                    <c:strCache>
                      <c:ptCount val="2"/>
                      <c:pt idx="0">
                        <c:v>Urbana 
63.96%</c:v>
                      </c:pt>
                      <c:pt idx="1">
                        <c:v>Rural
36.04%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'!$O$72:$P$72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405</c:v>
                      </c:pt>
                      <c:pt idx="1">
                        <c:v>134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2E3-4A52-BD8F-F854716A1D8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'!$N$73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'!$O$68:$P$69</c15:sqref>
                        </c15:formulaRef>
                      </c:ext>
                    </c:extLst>
                    <c:strCache>
                      <c:ptCount val="2"/>
                      <c:pt idx="0">
                        <c:v>Urbana 
63.96%</c:v>
                      </c:pt>
                      <c:pt idx="1">
                        <c:v>Rural
36.04%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'!$O$73:$P$73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312</c:v>
                      </c:pt>
                      <c:pt idx="1">
                        <c:v>138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2E3-4A52-BD8F-F854716A1D8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'!$N$75</c15:sqref>
                        </c15:formulaRef>
                      </c:ext>
                    </c:extLst>
                    <c:strCache>
                      <c:ptCount val="1"/>
                      <c:pt idx="0">
                        <c:v>ENE-MAR 2024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38100"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'!$O$68:$P$69</c15:sqref>
                        </c15:formulaRef>
                      </c:ext>
                    </c:extLst>
                    <c:strCache>
                      <c:ptCount val="2"/>
                      <c:pt idx="0">
                        <c:v>Urbana 
63.96%</c:v>
                      </c:pt>
                      <c:pt idx="1">
                        <c:v>Rural
36.04%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'!$O$75:$P$75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453</c:v>
                      </c:pt>
                      <c:pt idx="1">
                        <c:v>218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2E3-4A52-BD8F-F854716A1D8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'!$N$77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'!$O$68:$P$69</c15:sqref>
                        </c15:formulaRef>
                      </c:ext>
                    </c:extLst>
                    <c:strCache>
                      <c:ptCount val="2"/>
                      <c:pt idx="0">
                        <c:v>Urbana 
63.96%</c:v>
                      </c:pt>
                      <c:pt idx="1">
                        <c:v>Rural
36.04%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'!$O$77:$P$77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2E3-4A52-BD8F-F854716A1D8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'!$N$78</c15:sqref>
                        </c15:formulaRef>
                      </c:ext>
                    </c:extLst>
                    <c:strCache>
                      <c:ptCount val="1"/>
                      <c:pt idx="0">
                        <c:v>OCT-DIC 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'!$O$68:$P$69</c15:sqref>
                        </c15:formulaRef>
                      </c:ext>
                    </c:extLst>
                    <c:strCache>
                      <c:ptCount val="2"/>
                      <c:pt idx="0">
                        <c:v>Urbana 
63.96%</c:v>
                      </c:pt>
                      <c:pt idx="1">
                        <c:v>Rural
36.04%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'!$O$78:$P$78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E3-4A52-BD8F-F854716A1D81}"/>
                  </c:ext>
                </c:extLst>
              </c15:ser>
            </c15:filteredBarSeries>
          </c:ext>
        </c:extLst>
      </c:barChart>
      <c:catAx>
        <c:axId val="27677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5200"/>
        <c:crosses val="autoZero"/>
        <c:auto val="1"/>
        <c:lblAlgn val="ctr"/>
        <c:lblOffset val="100"/>
        <c:noMultiLvlLbl val="0"/>
      </c:catAx>
      <c:valAx>
        <c:axId val="27677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VIOLENCIA PRESENTE EN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5908637971122097E-2"/>
          <c:y val="9.6279500332168033E-2"/>
          <c:w val="0.93085728427867109"/>
          <c:h val="0.77531980701582426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'TABLAS '!$T$74</c:f>
              <c:strCache>
                <c:ptCount val="1"/>
                <c:pt idx="0">
                  <c:v>total %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'TABLAS '!$U$68:$V$69</c:f>
              <c:strCache>
                <c:ptCount val="2"/>
                <c:pt idx="0">
                  <c:v>No presenta ningun tipo de modalidad de Violencia
66.36% </c:v>
                </c:pt>
                <c:pt idx="1">
                  <c:v>Presenta algun tipo y modalidad de violencia
33.64% </c:v>
                </c:pt>
              </c:strCache>
              <c:extLst xmlns:c15="http://schemas.microsoft.com/office/drawing/2012/chart"/>
            </c:strRef>
          </c:cat>
          <c:val>
            <c:numRef>
              <c:f>'TABLAS 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0B9C-47A5-855F-39A322A8821C}"/>
            </c:ext>
          </c:extLst>
        </c:ser>
        <c:ser>
          <c:idx val="6"/>
          <c:order val="6"/>
          <c:tx>
            <c:strRef>
              <c:f>'TABLAS '!$T$76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'!$U$68:$V$69</c:f>
              <c:strCache>
                <c:ptCount val="2"/>
                <c:pt idx="0">
                  <c:v>No presenta ningun tipo de modalidad de Violencia
66.36% </c:v>
                </c:pt>
                <c:pt idx="1">
                  <c:v>Presenta algun tipo y modalidad de violencia
33.64% </c:v>
                </c:pt>
              </c:strCache>
              <c:extLst xmlns:c15="http://schemas.microsoft.com/office/drawing/2012/chart"/>
            </c:strRef>
          </c:cat>
          <c:val>
            <c:numRef>
              <c:f>'TABLAS '!$U$76:$V$76</c:f>
              <c:numCache>
                <c:formatCode>General</c:formatCode>
                <c:ptCount val="2"/>
                <c:pt idx="0">
                  <c:v>499</c:v>
                </c:pt>
                <c:pt idx="1">
                  <c:v>253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0B9C-47A5-855F-39A322A88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777160"/>
        <c:axId val="2767779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'!$T$70</c15:sqref>
                        </c15:formulaRef>
                      </c:ext>
                    </c:extLst>
                    <c:strCache>
                      <c:ptCount val="1"/>
                      <c:pt idx="0">
                        <c:v>ENE-MAR 2023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'!$U$68:$V$69</c15:sqref>
                        </c15:formulaRef>
                      </c:ext>
                    </c:extLst>
                    <c:strCache>
                      <c:ptCount val="2"/>
                      <c:pt idx="0">
                        <c:v>No presenta ningun tipo de modalidad de Violencia
66.36% </c:v>
                      </c:pt>
                      <c:pt idx="1">
                        <c:v>Presenta algun tipo y modalidad de violencia
33.64%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'!$U$70:$V$70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B9C-47A5-855F-39A322A8821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'!$T$71</c15:sqref>
                        </c15:formulaRef>
                      </c:ext>
                    </c:extLst>
                    <c:strCache>
                      <c:ptCount val="1"/>
                      <c:pt idx="0">
                        <c:v>ABR-JUN 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'!$U$68:$V$69</c15:sqref>
                        </c15:formulaRef>
                      </c:ext>
                    </c:extLst>
                    <c:strCache>
                      <c:ptCount val="2"/>
                      <c:pt idx="0">
                        <c:v>No presenta ningun tipo de modalidad de Violencia
66.36% </c:v>
                      </c:pt>
                      <c:pt idx="1">
                        <c:v>Presenta algun tipo y modalidad de violencia
33.64%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'!$U$71:$V$71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391</c:v>
                      </c:pt>
                      <c:pt idx="1">
                        <c:v>167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B9C-47A5-855F-39A322A8821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'!$T$72</c15:sqref>
                        </c15:formulaRef>
                      </c:ext>
                    </c:extLst>
                    <c:strCache>
                      <c:ptCount val="1"/>
                      <c:pt idx="0">
                        <c:v>JUL-SEP 2023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'!$U$68:$V$69</c15:sqref>
                        </c15:formulaRef>
                      </c:ext>
                    </c:extLst>
                    <c:strCache>
                      <c:ptCount val="2"/>
                      <c:pt idx="0">
                        <c:v>No presenta ningun tipo de modalidad de Violencia
66.36% </c:v>
                      </c:pt>
                      <c:pt idx="1">
                        <c:v>Presenta algun tipo y modalidad de violencia
33.64%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'!$U$72:$V$72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380</c:v>
                      </c:pt>
                      <c:pt idx="1">
                        <c:v>159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B9C-47A5-855F-39A322A8821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'!$T$73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'!$U$68:$V$69</c15:sqref>
                        </c15:formulaRef>
                      </c:ext>
                    </c:extLst>
                    <c:strCache>
                      <c:ptCount val="2"/>
                      <c:pt idx="0">
                        <c:v>No presenta ningun tipo de modalidad de Violencia
66.36% </c:v>
                      </c:pt>
                      <c:pt idx="1">
                        <c:v>Presenta algun tipo y modalidad de violencia
33.64%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'!$U$73:$V$73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324</c:v>
                      </c:pt>
                      <c:pt idx="1">
                        <c:v>126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B9C-47A5-855F-39A322A8821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'!$T$75</c15:sqref>
                        </c15:formulaRef>
                      </c:ext>
                    </c:extLst>
                    <c:strCache>
                      <c:ptCount val="1"/>
                      <c:pt idx="0">
                        <c:v>ENE-MAR 2024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3"/>
                    </a:solidFill>
                    <a:ln w="38100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2-8A36-4DF9-805E-F04E8F730FA1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/>
                    </a:solidFill>
                    <a:ln w="38100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8A36-4DF9-805E-F04E8F730FA1}"/>
                    </c:ext>
                  </c:extLst>
                </c:dPt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6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'!$U$68:$V$69</c15:sqref>
                        </c15:formulaRef>
                      </c:ext>
                    </c:extLst>
                    <c:strCache>
                      <c:ptCount val="2"/>
                      <c:pt idx="0">
                        <c:v>No presenta ningun tipo de modalidad de Violencia
66.36% </c:v>
                      </c:pt>
                      <c:pt idx="1">
                        <c:v>Presenta algun tipo y modalidad de violencia
33.64%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'!$U$75:$V$75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484</c:v>
                      </c:pt>
                      <c:pt idx="1">
                        <c:v>187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B9C-47A5-855F-39A322A8821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'!$T$77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'!$U$68:$V$69</c15:sqref>
                        </c15:formulaRef>
                      </c:ext>
                    </c:extLst>
                    <c:strCache>
                      <c:ptCount val="2"/>
                      <c:pt idx="0">
                        <c:v>No presenta ningun tipo de modalidad de Violencia
66.36% </c:v>
                      </c:pt>
                      <c:pt idx="1">
                        <c:v>Presenta algun tipo y modalidad de violencia
33.64%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'!$U$77:$V$77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B9C-47A5-855F-39A322A8821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'!$T$78</c15:sqref>
                        </c15:formulaRef>
                      </c:ext>
                    </c:extLst>
                    <c:strCache>
                      <c:ptCount val="1"/>
                      <c:pt idx="0">
                        <c:v>OCT-DIC 24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28575">
                    <a:solidFill>
                      <a:schemeClr val="bg2"/>
                    </a:solidFill>
                  </a:ln>
                  <a:effectLst/>
                </c:spPr>
                <c:invertIfNegative val="0"/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28575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2-C2D0-416F-9DE7-A42DFA9E2D23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2-2BF7-4768-BDDE-DB14A1C48511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2-C2D0-416F-9DE7-A42DFA9E2D2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'!$U$68:$V$69</c15:sqref>
                        </c15:formulaRef>
                      </c:ext>
                    </c:extLst>
                    <c:strCache>
                      <c:ptCount val="2"/>
                      <c:pt idx="0">
                        <c:v>No presenta ningun tipo de modalidad de Violencia
66.36% </c:v>
                      </c:pt>
                      <c:pt idx="1">
                        <c:v>Presenta algun tipo y modalidad de violencia
33.64%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'!$U$78:$V$78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B9C-47A5-855F-39A322A8821C}"/>
                  </c:ext>
                </c:extLst>
              </c15:ser>
            </c15:filteredBarSeries>
          </c:ext>
        </c:extLst>
      </c:barChart>
      <c:catAx>
        <c:axId val="27677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7944"/>
        <c:crosses val="autoZero"/>
        <c:auto val="1"/>
        <c:lblAlgn val="ctr"/>
        <c:lblOffset val="100"/>
        <c:noMultiLvlLbl val="0"/>
      </c:catAx>
      <c:valAx>
        <c:axId val="276777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NIVELES DE RIESGO  Y CASOS DE VIOLENCIAQUE PRESENTE 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'!$B$95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'!$C$87:$F$88</c:f>
              <c:strCache>
                <c:ptCount val="4"/>
                <c:pt idx="0">
                  <c:v>Sin Riesgo
8.91%</c:v>
                </c:pt>
                <c:pt idx="1">
                  <c:v>Riesgo Moderado
17.42%</c:v>
                </c:pt>
                <c:pt idx="2">
                  <c:v>Riesgo Medio
6.52% </c:v>
                </c:pt>
                <c:pt idx="3">
                  <c:v>Riesgo Alto
0.80%</c:v>
                </c:pt>
              </c:strCache>
              <c:extLst xmlns:c15="http://schemas.microsoft.com/office/drawing/2012/chart"/>
            </c:strRef>
          </c:cat>
          <c:val>
            <c:numRef>
              <c:f>'TABLAS '!$C$95:$F$95</c:f>
              <c:numCache>
                <c:formatCode>General</c:formatCode>
                <c:ptCount val="4"/>
                <c:pt idx="0">
                  <c:v>67</c:v>
                </c:pt>
                <c:pt idx="1">
                  <c:v>131</c:v>
                </c:pt>
                <c:pt idx="2">
                  <c:v>49</c:v>
                </c:pt>
                <c:pt idx="3">
                  <c:v>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AC3F-4F08-AD39-0A2B7E355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776376"/>
        <c:axId val="276771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'!$B$89</c15:sqref>
                        </c15:formulaRef>
                      </c:ext>
                    </c:extLst>
                    <c:strCache>
                      <c:ptCount val="1"/>
                      <c:pt idx="0">
                        <c:v>ENE - 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'!$C$87:$F$88</c15:sqref>
                        </c15:formulaRef>
                      </c:ext>
                    </c:extLst>
                    <c:strCache>
                      <c:ptCount val="4"/>
                      <c:pt idx="0">
                        <c:v>Sin Riesgo
8.91%</c:v>
                      </c:pt>
                      <c:pt idx="1">
                        <c:v>Riesgo Moderado
17.42%</c:v>
                      </c:pt>
                      <c:pt idx="2">
                        <c:v>Riesgo Medio
6.52% </c:v>
                      </c:pt>
                      <c:pt idx="3">
                        <c:v>Riesgo Alto
0.80%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'!$C$89:$F$89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C3F-4F08-AD39-0A2B7E355C6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'!$B$90</c15:sqref>
                        </c15:formulaRef>
                      </c:ext>
                    </c:extLst>
                    <c:strCache>
                      <c:ptCount val="1"/>
                      <c:pt idx="0">
                        <c:v>ABR-JUN 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'!$C$87:$F$88</c15:sqref>
                        </c15:formulaRef>
                      </c:ext>
                    </c:extLst>
                    <c:strCache>
                      <c:ptCount val="4"/>
                      <c:pt idx="0">
                        <c:v>Sin Riesgo
8.91%</c:v>
                      </c:pt>
                      <c:pt idx="1">
                        <c:v>Riesgo Moderado
17.42%</c:v>
                      </c:pt>
                      <c:pt idx="2">
                        <c:v>Riesgo Medio
6.52% </c:v>
                      </c:pt>
                      <c:pt idx="3">
                        <c:v>Riesgo Alto
0.80%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'!$C$90:$F$90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33</c:v>
                      </c:pt>
                      <c:pt idx="1">
                        <c:v>129</c:v>
                      </c:pt>
                      <c:pt idx="2">
                        <c:v>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C3F-4F08-AD39-0A2B7E355C6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'!$B$91</c15:sqref>
                        </c15:formulaRef>
                      </c:ext>
                    </c:extLst>
                    <c:strCache>
                      <c:ptCount val="1"/>
                      <c:pt idx="0">
                        <c:v>JUL-SEP 22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'!$C$87:$F$88</c15:sqref>
                        </c15:formulaRef>
                      </c:ext>
                    </c:extLst>
                    <c:strCache>
                      <c:ptCount val="4"/>
                      <c:pt idx="0">
                        <c:v>Sin Riesgo
8.91%</c:v>
                      </c:pt>
                      <c:pt idx="1">
                        <c:v>Riesgo Moderado
17.42%</c:v>
                      </c:pt>
                      <c:pt idx="2">
                        <c:v>Riesgo Medio
6.52% </c:v>
                      </c:pt>
                      <c:pt idx="3">
                        <c:v>Riesgo Alto
0.80%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'!$C$91:$F$91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38</c:v>
                      </c:pt>
                      <c:pt idx="1">
                        <c:v>99</c:v>
                      </c:pt>
                      <c:pt idx="2">
                        <c:v>17</c:v>
                      </c:pt>
                      <c:pt idx="3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C3F-4F08-AD39-0A2B7E355C6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'!$B$92</c15:sqref>
                        </c15:formulaRef>
                      </c:ext>
                    </c:extLst>
                    <c:strCache>
                      <c:ptCount val="1"/>
                      <c:pt idx="0">
                        <c:v>OCT-DIC 22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'!$C$87:$F$88</c15:sqref>
                        </c15:formulaRef>
                      </c:ext>
                    </c:extLst>
                    <c:strCache>
                      <c:ptCount val="4"/>
                      <c:pt idx="0">
                        <c:v>Sin Riesgo
8.91%</c:v>
                      </c:pt>
                      <c:pt idx="1">
                        <c:v>Riesgo Moderado
17.42%</c:v>
                      </c:pt>
                      <c:pt idx="2">
                        <c:v>Riesgo Medio
6.52% </c:v>
                      </c:pt>
                      <c:pt idx="3">
                        <c:v>Riesgo Alto
0.80%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'!$C$92:$F$92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38</c:v>
                      </c:pt>
                      <c:pt idx="1">
                        <c:v>77</c:v>
                      </c:pt>
                      <c:pt idx="2">
                        <c:v>6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3F-4F08-AD39-0A2B7E355C6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'!$B$93</c15:sqref>
                        </c15:formulaRef>
                      </c:ext>
                    </c:extLst>
                    <c:strCache>
                      <c:ptCount val="1"/>
                      <c:pt idx="0">
                        <c:v>TOTAL 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'!$C$87:$F$88</c15:sqref>
                        </c15:formulaRef>
                      </c:ext>
                    </c:extLst>
                    <c:strCache>
                      <c:ptCount val="4"/>
                      <c:pt idx="0">
                        <c:v>Sin Riesgo
8.91%</c:v>
                      </c:pt>
                      <c:pt idx="1">
                        <c:v>Riesgo Moderado
17.42%</c:v>
                      </c:pt>
                      <c:pt idx="2">
                        <c:v>Riesgo Medio
6.52% </c:v>
                      </c:pt>
                      <c:pt idx="3">
                        <c:v>Riesgo Alto
0.80%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'!$C$93:$F$93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8.4444444444444446</c:v>
                      </c:pt>
                      <c:pt idx="1">
                        <c:v>17.111111111111111</c:v>
                      </c:pt>
                      <c:pt idx="2">
                        <c:v>1.3333333333333333</c:v>
                      </c:pt>
                      <c:pt idx="3">
                        <c:v>1.1111111111111112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3F-4F08-AD39-0A2B7E355C6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'!$B$94</c15:sqref>
                        </c15:formulaRef>
                      </c:ext>
                    </c:extLst>
                    <c:strCache>
                      <c:ptCount val="1"/>
                      <c:pt idx="0">
                        <c:v>ENE - 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38100"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'!$C$87:$F$88</c15:sqref>
                        </c15:formulaRef>
                      </c:ext>
                    </c:extLst>
                    <c:strCache>
                      <c:ptCount val="4"/>
                      <c:pt idx="0">
                        <c:v>Sin Riesgo
8.91%</c:v>
                      </c:pt>
                      <c:pt idx="1">
                        <c:v>Riesgo Moderado
17.42%</c:v>
                      </c:pt>
                      <c:pt idx="2">
                        <c:v>Riesgo Medio
6.52% </c:v>
                      </c:pt>
                      <c:pt idx="3">
                        <c:v>Riesgo Alto
0.80%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'!$C$94:$F$94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46</c:v>
                      </c:pt>
                      <c:pt idx="1">
                        <c:v>125</c:v>
                      </c:pt>
                      <c:pt idx="2">
                        <c:v>12</c:v>
                      </c:pt>
                      <c:pt idx="3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3F-4F08-AD39-0A2B7E355C6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'!$B$96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0-990F-42B1-9D51-FA4C9FC8AE68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28575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2-990F-42B1-9D51-FA4C9FC8AE68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990F-42B1-9D51-FA4C9FC8AE68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990F-42B1-9D51-FA4C9FC8AE6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'!$C$87:$F$88</c15:sqref>
                        </c15:formulaRef>
                      </c:ext>
                    </c:extLst>
                    <c:strCache>
                      <c:ptCount val="4"/>
                      <c:pt idx="0">
                        <c:v>Sin Riesgo
8.91%</c:v>
                      </c:pt>
                      <c:pt idx="1">
                        <c:v>Riesgo Moderado
17.42%</c:v>
                      </c:pt>
                      <c:pt idx="2">
                        <c:v>Riesgo Medio
6.52% </c:v>
                      </c:pt>
                      <c:pt idx="3">
                        <c:v>Riesgo Alto
0.80%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'!$C$96:$F$96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C3F-4F08-AD39-0A2B7E355C62}"/>
                  </c:ext>
                </c:extLst>
              </c15:ser>
            </c15:filteredBarSeries>
          </c:ext>
        </c:extLst>
      </c:barChart>
      <c:catAx>
        <c:axId val="27677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1280"/>
        <c:crosses val="autoZero"/>
        <c:auto val="1"/>
        <c:lblAlgn val="ctr"/>
        <c:lblOffset val="100"/>
        <c:noMultiLvlLbl val="0"/>
      </c:catAx>
      <c:valAx>
        <c:axId val="276771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6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INCIDENCIAS DE CANALIZACIÓNES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'!$H$95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'!$I$88:$P$88</c15:sqref>
                  </c15:fullRef>
                </c:ext>
              </c:extLst>
              <c:f>('TABLAS '!$J$88:$K$88,'TABLAS '!$O$88)</c:f>
              <c:strCache>
                <c:ptCount val="3"/>
                <c:pt idx="0">
                  <c:v>DIF
0.53%</c:v>
                </c:pt>
                <c:pt idx="1">
                  <c:v>Centro de Salud Urbano
0.26%</c:v>
                </c:pt>
                <c:pt idx="2">
                  <c:v>CAPA (CECOSAMA)
0.13%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'!$I$95:$P$95</c15:sqref>
                  </c15:fullRef>
                </c:ext>
              </c:extLst>
              <c:f>('TABLAS '!$J$95:$K$95,'TABLAS '!$O$95)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9AB7-4240-A814-0E324BFE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778336"/>
        <c:axId val="2767716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'!$H$89</c15:sqref>
                        </c15:formulaRef>
                      </c:ext>
                    </c:extLst>
                    <c:strCache>
                      <c:ptCount val="1"/>
                      <c:pt idx="0">
                        <c:v>ENE - 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'TABLAS '!$I$88:$P$88</c15:sqref>
                        </c15:fullRef>
                        <c15:formulaRef>
                          <c15:sqref>('TABLAS '!$J$88:$K$88,'TABLAS '!$O$88)</c15:sqref>
                        </c15:formulaRef>
                      </c:ext>
                    </c:extLst>
                    <c:strCache>
                      <c:ptCount val="3"/>
                      <c:pt idx="0">
                        <c:v>DIF
0.53%</c:v>
                      </c:pt>
                      <c:pt idx="1">
                        <c:v>Centro de Salud Urbano
0.26%</c:v>
                      </c:pt>
                      <c:pt idx="2">
                        <c:v>CAPA (CECOSAMA)
0.13%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'!$I$89:$P$89</c15:sqref>
                        </c15:fullRef>
                        <c15:formulaRef>
                          <c15:sqref>('TABLAS '!$J$89:$K$89,'TABLAS '!$O$89)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AB7-4240-A814-0E324BFE59D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'!$H$90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'!$I$88:$P$88</c15:sqref>
                        </c15:fullRef>
                        <c15:formulaRef>
                          <c15:sqref>('TABLAS '!$J$88:$K$88,'TABLAS '!$O$88)</c15:sqref>
                        </c15:formulaRef>
                      </c:ext>
                    </c:extLst>
                    <c:strCache>
                      <c:ptCount val="3"/>
                      <c:pt idx="0">
                        <c:v>DIF
0.53%</c:v>
                      </c:pt>
                      <c:pt idx="1">
                        <c:v>Centro de Salud Urbano
0.26%</c:v>
                      </c:pt>
                      <c:pt idx="2">
                        <c:v>CAPA (CECOSAMA)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'!$I$90:$P$90</c15:sqref>
                        </c15:fullRef>
                        <c15:formulaRef>
                          <c15:sqref>('TABLAS '!$J$90:$K$90,'TABLAS '!$O$90)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10</c:v>
                      </c:pt>
                      <c:pt idx="1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AB7-4240-A814-0E324BFE59D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'!$H$91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'!$I$88:$P$88</c15:sqref>
                        </c15:fullRef>
                        <c15:formulaRef>
                          <c15:sqref>('TABLAS '!$J$88:$K$88,'TABLAS '!$O$88)</c15:sqref>
                        </c15:formulaRef>
                      </c:ext>
                    </c:extLst>
                    <c:strCache>
                      <c:ptCount val="3"/>
                      <c:pt idx="0">
                        <c:v>DIF
0.53%</c:v>
                      </c:pt>
                      <c:pt idx="1">
                        <c:v>Centro de Salud Urbano
0.26%</c:v>
                      </c:pt>
                      <c:pt idx="2">
                        <c:v>CAPA (CECOSAMA)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'!$I$91:$P$91</c15:sqref>
                        </c15:fullRef>
                        <c15:formulaRef>
                          <c15:sqref>('TABLAS '!$J$91:$K$91,'TABLAS '!$O$91)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5</c:v>
                      </c:pt>
                      <c:pt idx="1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AB7-4240-A814-0E324BFE59D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'!$H$92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'!$I$88:$P$88</c15:sqref>
                        </c15:fullRef>
                        <c15:formulaRef>
                          <c15:sqref>('TABLAS '!$J$88:$K$88,'TABLAS '!$O$88)</c15:sqref>
                        </c15:formulaRef>
                      </c:ext>
                    </c:extLst>
                    <c:strCache>
                      <c:ptCount val="3"/>
                      <c:pt idx="0">
                        <c:v>DIF
0.53%</c:v>
                      </c:pt>
                      <c:pt idx="1">
                        <c:v>Centro de Salud Urbano
0.26%</c:v>
                      </c:pt>
                      <c:pt idx="2">
                        <c:v>CAPA (CECOSAMA)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'!$I$92:$P$92</c15:sqref>
                        </c15:fullRef>
                        <c15:formulaRef>
                          <c15:sqref>('TABLAS '!$J$92:$K$92,'TABLAS '!$O$92)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</c:v>
                      </c:pt>
                      <c:pt idx="1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AB7-4240-A814-0E324BFE59D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'!$H$93</c15:sqref>
                        </c15:formulaRef>
                      </c:ext>
                    </c:extLst>
                    <c:strCache>
                      <c:ptCount val="1"/>
                      <c:pt idx="0">
                        <c:v>TOTAL % 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'!$I$88:$P$88</c15:sqref>
                        </c15:fullRef>
                        <c15:formulaRef>
                          <c15:sqref>('TABLAS '!$J$88:$K$88,'TABLAS '!$O$88)</c15:sqref>
                        </c15:formulaRef>
                      </c:ext>
                    </c:extLst>
                    <c:strCache>
                      <c:ptCount val="3"/>
                      <c:pt idx="0">
                        <c:v>DIF
0.53%</c:v>
                      </c:pt>
                      <c:pt idx="1">
                        <c:v>Centro de Salud Urbano
0.26%</c:v>
                      </c:pt>
                      <c:pt idx="2">
                        <c:v>CAPA (CECOSAMA)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'!$I$93:$P$93</c15:sqref>
                        </c15:fullRef>
                        <c15:formulaRef>
                          <c15:sqref>('TABLAS '!$J$93:$K$93,'TABLAS '!$O$93)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0.66666666666666663</c:v>
                      </c:pt>
                      <c:pt idx="1">
                        <c:v>0.66666666666666663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AB7-4240-A814-0E324BFE59D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'!$H$94</c15:sqref>
                        </c15:formulaRef>
                      </c:ext>
                    </c:extLst>
                    <c:strCache>
                      <c:ptCount val="1"/>
                      <c:pt idx="0">
                        <c:v>ENE - 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'!$I$88:$P$88</c15:sqref>
                        </c15:fullRef>
                        <c15:formulaRef>
                          <c15:sqref>('TABLAS '!$J$88:$K$88,'TABLAS '!$O$88)</c15:sqref>
                        </c15:formulaRef>
                      </c:ext>
                    </c:extLst>
                    <c:strCache>
                      <c:ptCount val="3"/>
                      <c:pt idx="0">
                        <c:v>DIF
0.53%</c:v>
                      </c:pt>
                      <c:pt idx="1">
                        <c:v>Centro de Salud Urbano
0.26%</c:v>
                      </c:pt>
                      <c:pt idx="2">
                        <c:v>CAPA (CECOSAMA)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'!$I$94:$P$94</c15:sqref>
                        </c15:fullRef>
                        <c15:formulaRef>
                          <c15:sqref>('TABLAS '!$J$94:$K$94,'TABLAS '!$O$94)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5</c:v>
                      </c:pt>
                      <c:pt idx="1">
                        <c:v>11</c:v>
                      </c:pt>
                      <c:pt idx="2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AB7-4240-A814-0E324BFE59D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'!$H$96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28575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EB1E-4704-88A1-3F78BC280315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EB1E-4704-88A1-3F78BC280315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3-EB1E-4704-88A1-3F78BC280315}"/>
                      </c:ext>
                    </c:extLst>
                  </c:dLbl>
                  <c:dLbl>
                    <c:idx val="1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5-EB1E-4704-88A1-3F78BC28031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'!$I$88:$P$88</c15:sqref>
                        </c15:fullRef>
                        <c15:formulaRef>
                          <c15:sqref>('TABLAS '!$J$88:$K$88,'TABLAS '!$O$88)</c15:sqref>
                        </c15:formulaRef>
                      </c:ext>
                    </c:extLst>
                    <c:strCache>
                      <c:ptCount val="3"/>
                      <c:pt idx="0">
                        <c:v>DIF
0.53%</c:v>
                      </c:pt>
                      <c:pt idx="1">
                        <c:v>Centro de Salud Urbano
0.26%</c:v>
                      </c:pt>
                      <c:pt idx="2">
                        <c:v>CAPA (CECOSAMA)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'!$I$96:$P$96</c15:sqref>
                        </c15:fullRef>
                        <c15:formulaRef>
                          <c15:sqref>('TABLAS '!$J$96:$K$96,'TABLAS '!$O$96)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'TABLAS '!$I$96</c15:sqref>
                        <c15:spPr xmlns:c15="http://schemas.microsoft.com/office/drawing/2012/chart">
                          <a:solidFill>
                            <a:schemeClr val="accent2">
                              <a:lumMod val="60000"/>
                            </a:schemeClr>
                          </a:solidFill>
                          <a:ln w="28575">
                            <a:solidFill>
                              <a:schemeClr val="bg2"/>
                            </a:solidFill>
                          </a:ln>
                          <a:effectLst/>
                        </c15:spPr>
                        <c15:invertIfNegative val="0"/>
                        <c15:bubble3D val="0"/>
                        <c15:dLbl>
                          <c:idx val="-1"/>
                          <c:spPr>
                            <a:solidFill>
                              <a:schemeClr val="accent1"/>
                            </a:solidFill>
                            <a:ln>
                              <a:solidFill>
                                <a:schemeClr val="bg2"/>
                              </a:solidFill>
                            </a:ln>
                            <a:effectLst/>
                          </c:spPr>
                          <c:txPr>
                            <a:bodyPr rot="0" spcFirstLastPara="1" vertOverflow="ellipsis" vert="horz" wrap="square" lIns="38100" tIns="19050" rIns="38100" bIns="19050" anchor="ctr" anchorCtr="1">
                              <a:spAutoFit/>
                            </a:bodyPr>
                            <a:lstStyle/>
                            <a:p>
                              <a:pPr>
                                <a:defRPr sz="900" b="0" i="0" u="none" strike="noStrike" kern="1200" baseline="0">
                                  <a:solidFill>
                                    <a:schemeClr val="tx1">
                                      <a:lumMod val="75000"/>
                                      <a:lumOff val="25000"/>
                                    </a:schemeClr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pPr>
                              <a:endParaRPr lang="es-MX"/>
                            </a:p>
                          </c:txPr>
                          <c:showLegendKey val="0"/>
                          <c:showVal val="1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xmlns:c16="http://schemas.microsoft.com/office/drawing/2014/chart" uri="{C3380CC4-5D6E-409C-BE32-E72D297353CC}">
                              <c16:uniqueId val="{00000005-9229-4A00-A8FC-0BD9E440ADC6}"/>
                            </c:ext>
                          </c:extLst>
                        </c15:dLbl>
                      </c15:categoryFilterException>
                      <c15:categoryFilterException>
                        <c15:sqref>'TABLAS '!$M$96</c15:sqref>
                        <c15:spPr xmlns:c15="http://schemas.microsoft.com/office/drawing/2012/chart">
                          <a:solidFill>
                            <a:schemeClr val="accent4">
                              <a:lumMod val="60000"/>
                              <a:lumOff val="40000"/>
                            </a:schemeClr>
                          </a:solidFill>
                          <a:ln>
                            <a:solidFill>
                              <a:schemeClr val="accent4">
                                <a:lumMod val="50000"/>
                              </a:schemeClr>
                            </a:solidFill>
                          </a:ln>
                          <a:effectLst/>
                        </c15:spPr>
                        <c15:invertIfNegative val="0"/>
                        <c15:bubble3D val="0"/>
                        <c15:dLbl>
                          <c:idx val="1"/>
                          <c:spPr>
                            <a:solidFill>
                              <a:schemeClr val="accent4">
                                <a:lumMod val="60000"/>
                                <a:lumOff val="40000"/>
                              </a:schemeClr>
                            </a:solidFill>
                            <a:ln>
                              <a:solidFill>
                                <a:schemeClr val="accent4">
                                  <a:lumMod val="50000"/>
                                </a:schemeClr>
                              </a:solidFill>
                            </a:ln>
                            <a:effectLst/>
                          </c:spPr>
                          <c:txPr>
                            <a:bodyPr rot="0" spcFirstLastPara="1" vertOverflow="ellipsis" vert="horz" wrap="square" lIns="38100" tIns="19050" rIns="38100" bIns="19050" anchor="ctr" anchorCtr="1">
                              <a:spAutoFit/>
                            </a:bodyPr>
                            <a:lstStyle/>
                            <a:p>
                              <a:pPr>
                                <a:defRPr sz="900" b="0" i="0" u="none" strike="noStrike" kern="1200" baseline="0">
                                  <a:solidFill>
                                    <a:schemeClr val="tx1">
                                      <a:lumMod val="75000"/>
                                      <a:lumOff val="25000"/>
                                    </a:schemeClr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pPr>
                              <a:endParaRPr lang="es-MX"/>
                            </a:p>
                          </c:txPr>
                          <c:showLegendKey val="0"/>
                          <c:showVal val="1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xmlns:c16="http://schemas.microsoft.com/office/drawing/2014/chart" uri="{C3380CC4-5D6E-409C-BE32-E72D297353CC}">
                              <c16:uniqueId val="{00000007-9229-4A00-A8FC-0BD9E440ADC6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7-9AB7-4240-A814-0E324BFE59D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'!$H$97</c15:sqref>
                        </c15:formulaRef>
                      </c:ext>
                    </c:extLst>
                    <c:strCache>
                      <c:ptCount val="1"/>
                      <c:pt idx="0">
                        <c:v>OCT-DIC 24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'!$I$88:$P$88</c15:sqref>
                        </c15:fullRef>
                        <c15:formulaRef>
                          <c15:sqref>('TABLAS '!$J$88:$K$88,'TABLAS '!$O$88)</c15:sqref>
                        </c15:formulaRef>
                      </c:ext>
                    </c:extLst>
                    <c:strCache>
                      <c:ptCount val="3"/>
                      <c:pt idx="0">
                        <c:v>DIF
0.53%</c:v>
                      </c:pt>
                      <c:pt idx="1">
                        <c:v>Centro de Salud Urbano
0.26%</c:v>
                      </c:pt>
                      <c:pt idx="2">
                        <c:v>CAPA (CECOSAMA)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'!$I$97:$P$97</c15:sqref>
                        </c15:fullRef>
                        <c15:formulaRef>
                          <c15:sqref>('TABLAS '!$J$97:$K$97,'TABLAS '!$O$97)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AB9-4FC7-8213-DE1E21CE174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'!$H$98</c15:sqref>
                        </c15:formulaRef>
                      </c:ext>
                    </c:extLst>
                    <c:strCache>
                      <c:ptCount val="1"/>
                      <c:pt idx="0">
                        <c:v>TOTAL %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'!$I$88:$P$88</c15:sqref>
                        </c15:fullRef>
                        <c15:formulaRef>
                          <c15:sqref>('TABLAS '!$J$88:$K$88,'TABLAS '!$O$88)</c15:sqref>
                        </c15:formulaRef>
                      </c:ext>
                    </c:extLst>
                    <c:strCache>
                      <c:ptCount val="3"/>
                      <c:pt idx="0">
                        <c:v>DIF
0.53%</c:v>
                      </c:pt>
                      <c:pt idx="1">
                        <c:v>Centro de Salud Urbano
0.26%</c:v>
                      </c:pt>
                      <c:pt idx="2">
                        <c:v>CAPA (CECOSAMA)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'!$I$98:$P$98</c15:sqref>
                        </c15:fullRef>
                        <c15:formulaRef>
                          <c15:sqref>('TABLAS '!$J$98:$K$98,'TABLAS '!$O$98)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0.53191489361702127</c:v>
                      </c:pt>
                      <c:pt idx="1">
                        <c:v>0.26595744680851063</c:v>
                      </c:pt>
                      <c:pt idx="2">
                        <c:v>0.13297872340425532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AB9-4FC7-8213-DE1E21CE1741}"/>
                  </c:ext>
                </c:extLst>
              </c15:ser>
            </c15:filteredBarSeries>
          </c:ext>
        </c:extLst>
      </c:barChart>
      <c:catAx>
        <c:axId val="2767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1672"/>
        <c:crosses val="autoZero"/>
        <c:auto val="1"/>
        <c:lblAlgn val="ctr"/>
        <c:lblOffset val="100"/>
        <c:noMultiLvlLbl val="0"/>
      </c:catAx>
      <c:valAx>
        <c:axId val="276771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AMBITO LABORAL DE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'!$T$95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'!$U$87:$W$88</c:f>
              <c:strCache>
                <c:ptCount val="3"/>
                <c:pt idx="0">
                  <c:v>Fuera del hogar
43.75%</c:v>
                </c:pt>
                <c:pt idx="1">
                  <c:v>Dentro del Hogar
49.47%</c:v>
                </c:pt>
                <c:pt idx="2">
                  <c:v>Otro 
6.78%</c:v>
                </c:pt>
              </c:strCache>
              <c:extLst xmlns:c15="http://schemas.microsoft.com/office/drawing/2012/chart"/>
            </c:strRef>
          </c:cat>
          <c:val>
            <c:numRef>
              <c:f>'TABLAS '!$U$95:$W$95</c:f>
              <c:numCache>
                <c:formatCode>General</c:formatCode>
                <c:ptCount val="3"/>
                <c:pt idx="0">
                  <c:v>329</c:v>
                </c:pt>
                <c:pt idx="1">
                  <c:v>372</c:v>
                </c:pt>
                <c:pt idx="2">
                  <c:v>51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488A-4F16-AE47-16D40416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7824144"/>
        <c:axId val="2778253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'!$T$89</c15:sqref>
                        </c15:formulaRef>
                      </c:ext>
                    </c:extLst>
                    <c:strCache>
                      <c:ptCount val="1"/>
                      <c:pt idx="0">
                        <c:v>ENE-MAR 2023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'!$U$87:$W$88</c15:sqref>
                        </c15:formulaRef>
                      </c:ext>
                    </c:extLst>
                    <c:strCache>
                      <c:ptCount val="3"/>
                      <c:pt idx="0">
                        <c:v>Fuera del hogar
43.75%</c:v>
                      </c:pt>
                      <c:pt idx="1">
                        <c:v>Dentro del Hogar
49.47%</c:v>
                      </c:pt>
                      <c:pt idx="2">
                        <c:v>Otro 
6.78%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'!$U$89:$W$89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8A-4F16-AE47-16D4041613C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'!$T$90</c15:sqref>
                        </c15:formulaRef>
                      </c:ext>
                    </c:extLst>
                    <c:strCache>
                      <c:ptCount val="1"/>
                      <c:pt idx="0">
                        <c:v>ABR-JUN 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'!$U$87:$W$88</c15:sqref>
                        </c15:formulaRef>
                      </c:ext>
                    </c:extLst>
                    <c:strCache>
                      <c:ptCount val="3"/>
                      <c:pt idx="0">
                        <c:v>Fuera del hogar
43.75%</c:v>
                      </c:pt>
                      <c:pt idx="1">
                        <c:v>Dentro del Hogar
49.47%</c:v>
                      </c:pt>
                      <c:pt idx="2">
                        <c:v>Otro 
6.78%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'!$U$90:$W$90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230</c:v>
                      </c:pt>
                      <c:pt idx="1">
                        <c:v>293</c:v>
                      </c:pt>
                      <c:pt idx="2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88A-4F16-AE47-16D4041613C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'!$T$91</c15:sqref>
                        </c15:formulaRef>
                      </c:ext>
                    </c:extLst>
                    <c:strCache>
                      <c:ptCount val="1"/>
                      <c:pt idx="0">
                        <c:v>JUL-SEP 2023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'!$U$87:$W$88</c15:sqref>
                        </c15:formulaRef>
                      </c:ext>
                    </c:extLst>
                    <c:strCache>
                      <c:ptCount val="3"/>
                      <c:pt idx="0">
                        <c:v>Fuera del hogar
43.75%</c:v>
                      </c:pt>
                      <c:pt idx="1">
                        <c:v>Dentro del Hogar
49.47%</c:v>
                      </c:pt>
                      <c:pt idx="2">
                        <c:v>Otro 
6.78%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'!$U$91:$W$91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219</c:v>
                      </c:pt>
                      <c:pt idx="1">
                        <c:v>292</c:v>
                      </c:pt>
                      <c:pt idx="2">
                        <c:v>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8A-4F16-AE47-16D4041613C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'!$T$92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'!$U$87:$W$88</c15:sqref>
                        </c15:formulaRef>
                      </c:ext>
                    </c:extLst>
                    <c:strCache>
                      <c:ptCount val="3"/>
                      <c:pt idx="0">
                        <c:v>Fuera del hogar
43.75%</c:v>
                      </c:pt>
                      <c:pt idx="1">
                        <c:v>Dentro del Hogar
49.47%</c:v>
                      </c:pt>
                      <c:pt idx="2">
                        <c:v>Otro 
6.78%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'!$U$92:$W$92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187</c:v>
                      </c:pt>
                      <c:pt idx="1">
                        <c:v>236</c:v>
                      </c:pt>
                      <c:pt idx="2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8A-4F16-AE47-16D4041613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'!$T$93</c15:sqref>
                        </c15:formulaRef>
                      </c:ext>
                    </c:extLst>
                    <c:strCache>
                      <c:ptCount val="1"/>
                      <c:pt idx="0">
                        <c:v>TOTAL % 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'!$U$87:$W$88</c15:sqref>
                        </c15:formulaRef>
                      </c:ext>
                    </c:extLst>
                    <c:strCache>
                      <c:ptCount val="3"/>
                      <c:pt idx="0">
                        <c:v>Fuera del hogar
43.75%</c:v>
                      </c:pt>
                      <c:pt idx="1">
                        <c:v>Dentro del Hogar
49.47%</c:v>
                      </c:pt>
                      <c:pt idx="2">
                        <c:v>Otro 
6.78%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'!$U$93:$W$93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41.555555555555557</c:v>
                      </c:pt>
                      <c:pt idx="1">
                        <c:v>52.444444444444443</c:v>
                      </c:pt>
                      <c:pt idx="2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88A-4F16-AE47-16D4041613C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'!$T$94</c15:sqref>
                        </c15:formulaRef>
                      </c:ext>
                    </c:extLst>
                    <c:strCache>
                      <c:ptCount val="1"/>
                      <c:pt idx="0">
                        <c:v>ENE-MAR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38100"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6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'!$U$87:$W$88</c15:sqref>
                        </c15:formulaRef>
                      </c:ext>
                    </c:extLst>
                    <c:strCache>
                      <c:ptCount val="3"/>
                      <c:pt idx="0">
                        <c:v>Fuera del hogar
43.75%</c:v>
                      </c:pt>
                      <c:pt idx="1">
                        <c:v>Dentro del Hogar
49.47%</c:v>
                      </c:pt>
                      <c:pt idx="2">
                        <c:v>Otro 
6.78%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'!$U$94:$W$94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316</c:v>
                      </c:pt>
                      <c:pt idx="1">
                        <c:v>314</c:v>
                      </c:pt>
                      <c:pt idx="2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88A-4F16-AE47-16D4041613C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'!$T$96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'!$U$87:$W$88</c15:sqref>
                        </c15:formulaRef>
                      </c:ext>
                    </c:extLst>
                    <c:strCache>
                      <c:ptCount val="3"/>
                      <c:pt idx="0">
                        <c:v>Fuera del hogar
43.75%</c:v>
                      </c:pt>
                      <c:pt idx="1">
                        <c:v>Dentro del Hogar
49.47%</c:v>
                      </c:pt>
                      <c:pt idx="2">
                        <c:v>Otro 
6.78%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'!$U$96:$W$96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88A-4F16-AE47-16D4041613C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'!$T$97</c15:sqref>
                        </c15:formulaRef>
                      </c:ext>
                    </c:extLst>
                    <c:strCache>
                      <c:ptCount val="1"/>
                      <c:pt idx="0">
                        <c:v>OCT-DIC 24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0-9A5E-4D4F-BAB1-272F6FB741D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28575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2-9A5E-4D4F-BAB1-272F6FB741D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9A5E-4D4F-BAB1-272F6FB741DD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 w="19050"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0-9A5E-4D4F-BAB1-272F6FB741DD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2-9A5E-4D4F-BAB1-272F6FB741DD}"/>
                      </c:ext>
                    </c:extLst>
                  </c:dLbl>
                  <c:dLbl>
                    <c:idx val="2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4-9A5E-4D4F-BAB1-272F6FB741DD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'!$U$87:$W$88</c15:sqref>
                        </c15:formulaRef>
                      </c:ext>
                    </c:extLst>
                    <c:strCache>
                      <c:ptCount val="3"/>
                      <c:pt idx="0">
                        <c:v>Fuera del hogar
43.75%</c:v>
                      </c:pt>
                      <c:pt idx="1">
                        <c:v>Dentro del Hogar
49.47%</c:v>
                      </c:pt>
                      <c:pt idx="2">
                        <c:v>Otro 
6.78%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'!$U$97:$W$97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88A-4F16-AE47-16D4041613CD}"/>
                  </c:ext>
                </c:extLst>
              </c15:ser>
            </c15:filteredBarSeries>
          </c:ext>
        </c:extLst>
      </c:barChart>
      <c:catAx>
        <c:axId val="27782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25320"/>
        <c:crosses val="autoZero"/>
        <c:auto val="1"/>
        <c:lblAlgn val="ctr"/>
        <c:lblOffset val="100"/>
        <c:noMultiLvlLbl val="0"/>
      </c:catAx>
      <c:valAx>
        <c:axId val="277825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2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TIPOS DE VIOLENCIA PRESENTE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'!$B$110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'!$C$102:$H$103</c:f>
              <c:strCache>
                <c:ptCount val="6"/>
                <c:pt idx="0">
                  <c:v>Psicológica 
33.64%</c:v>
                </c:pt>
                <c:pt idx="1">
                  <c:v>Física 
13.83%</c:v>
                </c:pt>
                <c:pt idx="2">
                  <c:v>Sexual 
3.19%</c:v>
                </c:pt>
                <c:pt idx="3">
                  <c:v>Economica
5.19%</c:v>
                </c:pt>
                <c:pt idx="4">
                  <c:v>Patrimonial 
1.20%</c:v>
                </c:pt>
                <c:pt idx="5">
                  <c:v>No presentan violencia 
42.95%</c:v>
                </c:pt>
              </c:strCache>
              <c:extLst xmlns:c15="http://schemas.microsoft.com/office/drawing/2012/chart"/>
            </c:strRef>
          </c:cat>
          <c:val>
            <c:numRef>
              <c:f>'TABLAS '!$C$110:$H$110</c:f>
              <c:numCache>
                <c:formatCode>General</c:formatCode>
                <c:ptCount val="6"/>
                <c:pt idx="0">
                  <c:v>253</c:v>
                </c:pt>
                <c:pt idx="1">
                  <c:v>104</c:v>
                </c:pt>
                <c:pt idx="2">
                  <c:v>24</c:v>
                </c:pt>
                <c:pt idx="3">
                  <c:v>39</c:v>
                </c:pt>
                <c:pt idx="4">
                  <c:v>9</c:v>
                </c:pt>
                <c:pt idx="5">
                  <c:v>323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D513-4225-9B40-5846513D9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7826496"/>
        <c:axId val="2778217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'!$B$104</c15:sqref>
                        </c15:formulaRef>
                      </c:ext>
                    </c:extLst>
                    <c:strCache>
                      <c:ptCount val="1"/>
                      <c:pt idx="0">
                        <c:v>ENE - 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'!$C$102:$H$103</c15:sqref>
                        </c15:formulaRef>
                      </c:ext>
                    </c:extLst>
                    <c:strCache>
                      <c:ptCount val="6"/>
                      <c:pt idx="0">
                        <c:v>Psicológica 
33.64%</c:v>
                      </c:pt>
                      <c:pt idx="1">
                        <c:v>Física 
13.83%</c:v>
                      </c:pt>
                      <c:pt idx="2">
                        <c:v>Sexual 
3.19%</c:v>
                      </c:pt>
                      <c:pt idx="3">
                        <c:v>Economica
5.19%</c:v>
                      </c:pt>
                      <c:pt idx="4">
                        <c:v>Patrimonial 
1.20%</c:v>
                      </c:pt>
                      <c:pt idx="5">
                        <c:v>No presentan violencia 
42.95%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'!$C$104:$H$104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513-4225-9B40-5846513D91B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'!$B$105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'!$C$102:$H$103</c15:sqref>
                        </c15:formulaRef>
                      </c:ext>
                    </c:extLst>
                    <c:strCache>
                      <c:ptCount val="6"/>
                      <c:pt idx="0">
                        <c:v>Psicológica 
33.64%</c:v>
                      </c:pt>
                      <c:pt idx="1">
                        <c:v>Física 
13.83%</c:v>
                      </c:pt>
                      <c:pt idx="2">
                        <c:v>Sexual 
3.19%</c:v>
                      </c:pt>
                      <c:pt idx="3">
                        <c:v>Economica
5.19%</c:v>
                      </c:pt>
                      <c:pt idx="4">
                        <c:v>Patrimonial 
1.20%</c:v>
                      </c:pt>
                      <c:pt idx="5">
                        <c:v>No presentan violencia 
42.95%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'!$C$105:$H$105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167</c:v>
                      </c:pt>
                      <c:pt idx="1">
                        <c:v>73</c:v>
                      </c:pt>
                      <c:pt idx="2">
                        <c:v>25</c:v>
                      </c:pt>
                      <c:pt idx="3">
                        <c:v>32</c:v>
                      </c:pt>
                      <c:pt idx="4">
                        <c:v>10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513-4225-9B40-5846513D91B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'!$B$106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'!$C$102:$H$103</c15:sqref>
                        </c15:formulaRef>
                      </c:ext>
                    </c:extLst>
                    <c:strCache>
                      <c:ptCount val="6"/>
                      <c:pt idx="0">
                        <c:v>Psicológica 
33.64%</c:v>
                      </c:pt>
                      <c:pt idx="1">
                        <c:v>Física 
13.83%</c:v>
                      </c:pt>
                      <c:pt idx="2">
                        <c:v>Sexual 
3.19%</c:v>
                      </c:pt>
                      <c:pt idx="3">
                        <c:v>Economica
5.19%</c:v>
                      </c:pt>
                      <c:pt idx="4">
                        <c:v>Patrimonial 
1.20%</c:v>
                      </c:pt>
                      <c:pt idx="5">
                        <c:v>No presentan violencia 
42.95%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'!$C$106:$H$106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160</c:v>
                      </c:pt>
                      <c:pt idx="1">
                        <c:v>75</c:v>
                      </c:pt>
                      <c:pt idx="2">
                        <c:v>26</c:v>
                      </c:pt>
                      <c:pt idx="3">
                        <c:v>44</c:v>
                      </c:pt>
                      <c:pt idx="4">
                        <c:v>16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513-4225-9B40-5846513D91B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'!$B$107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'!$C$102:$H$103</c15:sqref>
                        </c15:formulaRef>
                      </c:ext>
                    </c:extLst>
                    <c:strCache>
                      <c:ptCount val="6"/>
                      <c:pt idx="0">
                        <c:v>Psicológica 
33.64%</c:v>
                      </c:pt>
                      <c:pt idx="1">
                        <c:v>Física 
13.83%</c:v>
                      </c:pt>
                      <c:pt idx="2">
                        <c:v>Sexual 
3.19%</c:v>
                      </c:pt>
                      <c:pt idx="3">
                        <c:v>Economica
5.19%</c:v>
                      </c:pt>
                      <c:pt idx="4">
                        <c:v>Patrimonial 
1.20%</c:v>
                      </c:pt>
                      <c:pt idx="5">
                        <c:v>No presentan violencia 
42.95%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'!$C$107:$H$107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116</c:v>
                      </c:pt>
                      <c:pt idx="1">
                        <c:v>53</c:v>
                      </c:pt>
                      <c:pt idx="2">
                        <c:v>18</c:v>
                      </c:pt>
                      <c:pt idx="3">
                        <c:v>33</c:v>
                      </c:pt>
                      <c:pt idx="4">
                        <c:v>13</c:v>
                      </c:pt>
                      <c:pt idx="5">
                        <c:v>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513-4225-9B40-5846513D91B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'!$B$108</c15:sqref>
                        </c15:formulaRef>
                      </c:ext>
                    </c:extLst>
                    <c:strCache>
                      <c:ptCount val="1"/>
                      <c:pt idx="0">
                        <c:v>TOTAL 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'!$C$102:$H$103</c15:sqref>
                        </c15:formulaRef>
                      </c:ext>
                    </c:extLst>
                    <c:strCache>
                      <c:ptCount val="6"/>
                      <c:pt idx="0">
                        <c:v>Psicológica 
33.64%</c:v>
                      </c:pt>
                      <c:pt idx="1">
                        <c:v>Física 
13.83%</c:v>
                      </c:pt>
                      <c:pt idx="2">
                        <c:v>Sexual 
3.19%</c:v>
                      </c:pt>
                      <c:pt idx="3">
                        <c:v>Economica
5.19%</c:v>
                      </c:pt>
                      <c:pt idx="4">
                        <c:v>Patrimonial 
1.20%</c:v>
                      </c:pt>
                      <c:pt idx="5">
                        <c:v>No presentan violencia 
42.95%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'!$C$108:$H$108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25.777777777777779</c:v>
                      </c:pt>
                      <c:pt idx="1">
                        <c:v>11.777777777777779</c:v>
                      </c:pt>
                      <c:pt idx="2">
                        <c:v>4</c:v>
                      </c:pt>
                      <c:pt idx="3">
                        <c:v>7.333333333333333</c:v>
                      </c:pt>
                      <c:pt idx="4">
                        <c:v>2.8888888888888888</c:v>
                      </c:pt>
                      <c:pt idx="5">
                        <c:v>48.222222222222221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513-4225-9B40-5846513D91B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'!$B$109</c15:sqref>
                        </c15:formulaRef>
                      </c:ext>
                    </c:extLst>
                    <c:strCache>
                      <c:ptCount val="1"/>
                      <c:pt idx="0">
                        <c:v>ENE - 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38100"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6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'!$C$102:$H$103</c15:sqref>
                        </c15:formulaRef>
                      </c:ext>
                    </c:extLst>
                    <c:strCache>
                      <c:ptCount val="6"/>
                      <c:pt idx="0">
                        <c:v>Psicológica 
33.64%</c:v>
                      </c:pt>
                      <c:pt idx="1">
                        <c:v>Física 
13.83%</c:v>
                      </c:pt>
                      <c:pt idx="2">
                        <c:v>Sexual 
3.19%</c:v>
                      </c:pt>
                      <c:pt idx="3">
                        <c:v>Economica
5.19%</c:v>
                      </c:pt>
                      <c:pt idx="4">
                        <c:v>Patrimonial 
1.20%</c:v>
                      </c:pt>
                      <c:pt idx="5">
                        <c:v>No presentan violencia 
42.95%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'!$C$109:$H$109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187</c:v>
                      </c:pt>
                      <c:pt idx="1">
                        <c:v>100</c:v>
                      </c:pt>
                      <c:pt idx="2">
                        <c:v>22</c:v>
                      </c:pt>
                      <c:pt idx="3">
                        <c:v>45</c:v>
                      </c:pt>
                      <c:pt idx="4">
                        <c:v>16</c:v>
                      </c:pt>
                      <c:pt idx="5">
                        <c:v>301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13-4225-9B40-5846513D91B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'!$B$111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0-18EE-42DC-8F84-1B6FF8CF6D0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18EE-42DC-8F84-1B6FF8CF6D0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18EE-42DC-8F84-1B6FF8CF6D0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33CCCC"/>
                    </a:solidFill>
                    <a:ln w="19050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18EE-42DC-8F84-1B6FF8CF6D0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/>
                    </a:solidFill>
                    <a:ln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18EE-42DC-8F84-1B6FF8CF6D0F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2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0-18EE-42DC-8F84-1B6FF8CF6D0F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2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3-18EE-42DC-8F84-1B6FF8CF6D0F}"/>
                      </c:ext>
                    </c:extLst>
                  </c:dLbl>
                  <c:dLbl>
                    <c:idx val="2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2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5-18EE-42DC-8F84-1B6FF8CF6D0F}"/>
                      </c:ext>
                    </c:extLst>
                  </c:dLbl>
                  <c:dLbl>
                    <c:idx val="3"/>
                    <c:spPr>
                      <a:solidFill>
                        <a:srgbClr val="33CCCC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2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7-18EE-42DC-8F84-1B6FF8CF6D0F}"/>
                      </c:ext>
                    </c:extLst>
                  </c:dLbl>
                  <c:dLbl>
                    <c:idx val="4"/>
                    <c:spPr>
                      <a:solidFill>
                        <a:schemeClr val="accent4"/>
                      </a:solidFill>
                      <a:ln>
                        <a:solidFill>
                          <a:schemeClr val="accent4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2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9-18EE-42DC-8F84-1B6FF8CF6D0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'!$C$102:$H$103</c15:sqref>
                        </c15:formulaRef>
                      </c:ext>
                    </c:extLst>
                    <c:strCache>
                      <c:ptCount val="6"/>
                      <c:pt idx="0">
                        <c:v>Psicológica 
33.64%</c:v>
                      </c:pt>
                      <c:pt idx="1">
                        <c:v>Física 
13.83%</c:v>
                      </c:pt>
                      <c:pt idx="2">
                        <c:v>Sexual 
3.19%</c:v>
                      </c:pt>
                      <c:pt idx="3">
                        <c:v>Economica
5.19%</c:v>
                      </c:pt>
                      <c:pt idx="4">
                        <c:v>Patrimonial 
1.20%</c:v>
                      </c:pt>
                      <c:pt idx="5">
                        <c:v>No presentan violencia 
42.95%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'!$C$111:$H$111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13-4225-9B40-5846513D91B4}"/>
                  </c:ext>
                </c:extLst>
              </c15:ser>
            </c15:filteredBarSeries>
          </c:ext>
        </c:extLst>
      </c:barChart>
      <c:catAx>
        <c:axId val="27782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21792"/>
        <c:crosses val="autoZero"/>
        <c:auto val="1"/>
        <c:lblAlgn val="ctr"/>
        <c:lblOffset val="100"/>
        <c:noMultiLvlLbl val="0"/>
      </c:catAx>
      <c:valAx>
        <c:axId val="277821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2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ALTAS POR CUMPLIMIENTO DE OBJETIVOS TERAPÉUTICOS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'!$K$110</c:f>
              <c:strCache>
                <c:ptCount val="1"/>
                <c:pt idx="0">
                  <c:v>ABR-JUN 24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'!$L$103:$Q$103</c15:sqref>
                  </c15:fullRef>
                </c:ext>
              </c:extLst>
              <c:f>('TABLAS '!$L$103,'TABLAS '!$N$103)</c:f>
              <c:strCache>
                <c:ptCount val="2"/>
                <c:pt idx="0">
                  <c:v>Cumplimiento de Objetivos</c:v>
                </c:pt>
                <c:pt idx="1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'!$L$110:$Q$110</c15:sqref>
                  </c15:fullRef>
                </c:ext>
              </c:extLst>
              <c:f>('TABLAS '!$L$110,'TABLAS '!$N$110)</c:f>
              <c:numCache>
                <c:formatCode>General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97BB-4B82-A190-937409363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7823752"/>
        <c:axId val="277824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'!$K$104</c15:sqref>
                        </c15:formulaRef>
                      </c:ext>
                    </c:extLst>
                    <c:strCache>
                      <c:ptCount val="1"/>
                      <c:pt idx="0">
                        <c:v>ENE - 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'TABLAS '!$L$103:$Q$103</c15:sqref>
                        </c15:fullRef>
                        <c15:formulaRef>
                          <c15:sqref>('TABLAS '!$L$103,'TABLAS '!$N$103)</c15:sqref>
                        </c15:formulaRef>
                      </c:ext>
                    </c:extLst>
                    <c:strCache>
                      <c:ptCount val="2"/>
                      <c:pt idx="0">
                        <c:v>Cumplimiento de Objetivos</c:v>
                      </c:pt>
                      <c:pt idx="1">
                        <c:v>Otros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'!$L$104:$Q$104</c15:sqref>
                        </c15:fullRef>
                        <c15:formulaRef>
                          <c15:sqref>('TABLAS '!$L$104,'TABLAS '!$N$104)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7BB-4B82-A190-937409363CB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'!$K$105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'!$L$103:$Q$103</c15:sqref>
                        </c15:fullRef>
                        <c15:formulaRef>
                          <c15:sqref>('TABLAS '!$L$103,'TABLAS '!$N$103)</c15:sqref>
                        </c15:formulaRef>
                      </c:ext>
                    </c:extLst>
                    <c:strCache>
                      <c:ptCount val="2"/>
                      <c:pt idx="0">
                        <c:v>Cumplimiento de Objetivos</c:v>
                      </c:pt>
                      <c:pt idx="1">
                        <c:v>Otros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'!$L$105:$Q$105</c15:sqref>
                        </c15:fullRef>
                        <c15:formulaRef>
                          <c15:sqref>('TABLAS '!$L$105,'TABLAS '!$N$105)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7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7BB-4B82-A190-937409363CB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'!$K$106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'!$L$103:$Q$103</c15:sqref>
                        </c15:fullRef>
                        <c15:formulaRef>
                          <c15:sqref>('TABLAS '!$L$103,'TABLAS '!$N$103)</c15:sqref>
                        </c15:formulaRef>
                      </c:ext>
                    </c:extLst>
                    <c:strCache>
                      <c:ptCount val="2"/>
                      <c:pt idx="0">
                        <c:v>Cumplimiento de Objetivos</c:v>
                      </c:pt>
                      <c:pt idx="1">
                        <c:v>Otros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'!$L$106:$Q$106</c15:sqref>
                        </c15:fullRef>
                        <c15:formulaRef>
                          <c15:sqref>('TABLAS '!$L$106,'TABLAS '!$N$106)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7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7BB-4B82-A190-937409363CB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'!$K$107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'!$L$103:$Q$103</c15:sqref>
                        </c15:fullRef>
                        <c15:formulaRef>
                          <c15:sqref>('TABLAS '!$L$103,'TABLAS '!$N$103)</c15:sqref>
                        </c15:formulaRef>
                      </c:ext>
                    </c:extLst>
                    <c:strCache>
                      <c:ptCount val="2"/>
                      <c:pt idx="0">
                        <c:v>Cumplimiento de Objetivos</c:v>
                      </c:pt>
                      <c:pt idx="1">
                        <c:v>Otros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'!$L$107:$Q$107</c15:sqref>
                        </c15:fullRef>
                        <c15:formulaRef>
                          <c15:sqref>('TABLAS '!$L$107,'TABLAS '!$N$107)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14</c:v>
                      </c:pt>
                      <c:pt idx="1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7BB-4B82-A190-937409363CB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'!$K$108</c15:sqref>
                        </c15:formulaRef>
                      </c:ext>
                    </c:extLst>
                    <c:strCache>
                      <c:ptCount val="1"/>
                      <c:pt idx="0">
                        <c:v>TOTAL 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'!$L$103:$Q$103</c15:sqref>
                        </c15:fullRef>
                        <c15:formulaRef>
                          <c15:sqref>('TABLAS '!$L$103,'TABLAS '!$N$103)</c15:sqref>
                        </c15:formulaRef>
                      </c:ext>
                    </c:extLst>
                    <c:strCache>
                      <c:ptCount val="2"/>
                      <c:pt idx="0">
                        <c:v>Cumplimiento de Objetivos</c:v>
                      </c:pt>
                      <c:pt idx="1">
                        <c:v>Otros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'!$L$108:$Q$108</c15:sqref>
                        </c15:fullRef>
                        <c15:formulaRef>
                          <c15:sqref>('TABLAS '!$L$108,'TABLAS '!$N$108)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3.1111111111111112</c:v>
                      </c:pt>
                      <c:pt idx="1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7BB-4B82-A190-937409363CB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'!$K$109</c15:sqref>
                        </c15:formulaRef>
                      </c:ext>
                    </c:extLst>
                    <c:strCache>
                      <c:ptCount val="1"/>
                      <c:pt idx="0">
                        <c:v>ENE - 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38100"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'!$L$103:$Q$103</c15:sqref>
                        </c15:fullRef>
                        <c15:formulaRef>
                          <c15:sqref>('TABLAS '!$L$103,'TABLAS '!$N$103)</c15:sqref>
                        </c15:formulaRef>
                      </c:ext>
                    </c:extLst>
                    <c:strCache>
                      <c:ptCount val="2"/>
                      <c:pt idx="0">
                        <c:v>Cumplimiento de Objetivos</c:v>
                      </c:pt>
                      <c:pt idx="1">
                        <c:v>Otros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'!$L$109:$Q$109</c15:sqref>
                        </c15:fullRef>
                        <c15:formulaRef>
                          <c15:sqref>('TABLAS '!$L$109,'TABLAS '!$N$109)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4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7BB-4B82-A190-937409363CBC}"/>
                  </c:ext>
                </c:extLst>
              </c15:ser>
            </c15:filteredBarSeries>
          </c:ext>
        </c:extLst>
      </c:barChart>
      <c:catAx>
        <c:axId val="27782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24536"/>
        <c:crosses val="autoZero"/>
        <c:auto val="1"/>
        <c:lblAlgn val="ctr"/>
        <c:lblOffset val="100"/>
        <c:noMultiLvlLbl val="0"/>
      </c:catAx>
      <c:valAx>
        <c:axId val="277824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23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MODALIDAD DE VIOLENCIA QUE PRESENTAN  LAS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'TABLAS '!$B$125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'!$C$120:$J$120</c15:sqref>
                  </c15:fullRef>
                </c:ext>
              </c:extLst>
              <c:f>('TABLAS '!$C$120:$F$120,'TABLAS '!$J$120)</c:f>
              <c:strCache>
                <c:ptCount val="5"/>
                <c:pt idx="0">
                  <c:v>Familiar
28.59% </c:v>
                </c:pt>
                <c:pt idx="1">
                  <c:v>Laboral
0.27%</c:v>
                </c:pt>
                <c:pt idx="2">
                  <c:v>Comunitaria 
1.20%</c:v>
                </c:pt>
                <c:pt idx="3">
                  <c:v>Noviazgo 
0.27%</c:v>
                </c:pt>
                <c:pt idx="4">
                  <c:v>Digital 
0.13%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'!$C$125:$J$125</c15:sqref>
                  </c15:fullRef>
                </c:ext>
              </c:extLst>
              <c:f>('TABLAS '!$C$125:$F$125,'TABLAS '!$J$125)</c:f>
              <c:numCache>
                <c:formatCode>General</c:formatCode>
                <c:ptCount val="5"/>
                <c:pt idx="0">
                  <c:v>215</c:v>
                </c:pt>
                <c:pt idx="1">
                  <c:v>2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2-FC3E-4D2B-BA42-4ED7CC220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7826104"/>
        <c:axId val="2778206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'!$B$121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'TABLAS '!$C$120:$J$120</c15:sqref>
                        </c15:fullRef>
                        <c15:formulaRef>
                          <c15:sqref>('TABLAS '!$C$120:$F$120,'TABLAS '!$J$120)</c15:sqref>
                        </c15:formulaRef>
                      </c:ext>
                    </c:extLst>
                    <c:strCache>
                      <c:ptCount val="5"/>
                      <c:pt idx="0">
                        <c:v>Familiar
28.59% </c:v>
                      </c:pt>
                      <c:pt idx="1">
                        <c:v>Laboral
0.27%</c:v>
                      </c:pt>
                      <c:pt idx="2">
                        <c:v>Comunitaria 
1.20%</c:v>
                      </c:pt>
                      <c:pt idx="3">
                        <c:v>Noviazgo 
0.27%</c:v>
                      </c:pt>
                      <c:pt idx="4">
                        <c:v>Digital 
0.13%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'!$C$121:$J$121</c15:sqref>
                        </c15:fullRef>
                        <c15:formulaRef>
                          <c15:sqref>('TABLAS '!$C$121:$F$121,'TABLAS '!$J$121)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124</c:v>
                      </c:pt>
                      <c:pt idx="1">
                        <c:v>1</c:v>
                      </c:pt>
                      <c:pt idx="2">
                        <c:v>25</c:v>
                      </c:pt>
                      <c:pt idx="3">
                        <c:v>1</c:v>
                      </c:pt>
                      <c:pt idx="4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A51-4A2C-931E-72E00D271B1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'!$B$122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'!$C$120:$J$120</c15:sqref>
                        </c15:fullRef>
                        <c15:formulaRef>
                          <c15:sqref>('TABLAS '!$C$120:$F$120,'TABLAS '!$J$120)</c15:sqref>
                        </c15:formulaRef>
                      </c:ext>
                    </c:extLst>
                    <c:strCache>
                      <c:ptCount val="5"/>
                      <c:pt idx="0">
                        <c:v>Familiar
28.59% </c:v>
                      </c:pt>
                      <c:pt idx="1">
                        <c:v>Laboral
0.27%</c:v>
                      </c:pt>
                      <c:pt idx="2">
                        <c:v>Comunitaria 
1.20%</c:v>
                      </c:pt>
                      <c:pt idx="3">
                        <c:v>Noviazgo 
0.27%</c:v>
                      </c:pt>
                      <c:pt idx="4">
                        <c:v>Digital 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'!$C$122:$J$122</c15:sqref>
                        </c15:fullRef>
                        <c15:formulaRef>
                          <c15:sqref>('TABLAS '!$C$122:$F$122,'TABLAS '!$J$122)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100</c:v>
                      </c:pt>
                      <c:pt idx="1">
                        <c:v>2</c:v>
                      </c:pt>
                      <c:pt idx="2">
                        <c:v>15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A51-4A2C-931E-72E00D271B1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'!$B$123</c15:sqref>
                        </c15:formulaRef>
                      </c:ext>
                    </c:extLst>
                    <c:strCache>
                      <c:ptCount val="1"/>
                      <c:pt idx="0">
                        <c:v>TOTAL %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'!$C$120:$J$120</c15:sqref>
                        </c15:fullRef>
                        <c15:formulaRef>
                          <c15:sqref>('TABLAS '!$C$120:$F$120,'TABLAS '!$J$120)</c15:sqref>
                        </c15:formulaRef>
                      </c:ext>
                    </c:extLst>
                    <c:strCache>
                      <c:ptCount val="5"/>
                      <c:pt idx="0">
                        <c:v>Familiar
28.59% </c:v>
                      </c:pt>
                      <c:pt idx="1">
                        <c:v>Laboral
0.27%</c:v>
                      </c:pt>
                      <c:pt idx="2">
                        <c:v>Comunitaria 
1.20%</c:v>
                      </c:pt>
                      <c:pt idx="3">
                        <c:v>Noviazgo 
0.27%</c:v>
                      </c:pt>
                      <c:pt idx="4">
                        <c:v>Digital 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'!$C$123:$J$123</c15:sqref>
                        </c15:fullRef>
                        <c15:formulaRef>
                          <c15:sqref>('TABLAS '!$C$123:$F$123,'TABLAS '!$J$123)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22.222222222222221</c:v>
                      </c:pt>
                      <c:pt idx="1">
                        <c:v>0.44444444444444442</c:v>
                      </c:pt>
                      <c:pt idx="2">
                        <c:v>3.3333333333333335</c:v>
                      </c:pt>
                      <c:pt idx="3">
                        <c:v>0.22222222222222221</c:v>
                      </c:pt>
                      <c:pt idx="4">
                        <c:v>0.22222222222222221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FC3E-4D2B-BA42-4ED7CC2206E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'!$B$124</c15:sqref>
                        </c15:formulaRef>
                      </c:ext>
                    </c:extLst>
                    <c:strCache>
                      <c:ptCount val="1"/>
                      <c:pt idx="0">
                        <c:v>ENE - 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6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'!$C$120:$J$120</c15:sqref>
                        </c15:fullRef>
                        <c15:formulaRef>
                          <c15:sqref>('TABLAS '!$C$120:$F$120,'TABLAS '!$J$120)</c15:sqref>
                        </c15:formulaRef>
                      </c:ext>
                    </c:extLst>
                    <c:strCache>
                      <c:ptCount val="5"/>
                      <c:pt idx="0">
                        <c:v>Familiar
28.59% </c:v>
                      </c:pt>
                      <c:pt idx="1">
                        <c:v>Laboral
0.27%</c:v>
                      </c:pt>
                      <c:pt idx="2">
                        <c:v>Comunitaria 
1.20%</c:v>
                      </c:pt>
                      <c:pt idx="3">
                        <c:v>Noviazgo 
0.27%</c:v>
                      </c:pt>
                      <c:pt idx="4">
                        <c:v>Digital 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'!$C$124:$J$124</c15:sqref>
                        </c15:fullRef>
                        <c15:formulaRef>
                          <c15:sqref>('TABLAS '!$C$124:$F$124,'TABLAS '!$J$124)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164</c:v>
                      </c:pt>
                      <c:pt idx="1">
                        <c:v>2</c:v>
                      </c:pt>
                      <c:pt idx="2">
                        <c:v>12</c:v>
                      </c:pt>
                      <c:pt idx="3">
                        <c:v>2</c:v>
                      </c:pt>
                      <c:pt idx="4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FC3E-4D2B-BA42-4ED7CC2206E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'!$B$126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'!$C$120:$J$120</c15:sqref>
                        </c15:fullRef>
                        <c15:formulaRef>
                          <c15:sqref>('TABLAS '!$C$120:$F$120,'TABLAS '!$J$120)</c15:sqref>
                        </c15:formulaRef>
                      </c:ext>
                    </c:extLst>
                    <c:strCache>
                      <c:ptCount val="5"/>
                      <c:pt idx="0">
                        <c:v>Familiar
28.59% </c:v>
                      </c:pt>
                      <c:pt idx="1">
                        <c:v>Laboral
0.27%</c:v>
                      </c:pt>
                      <c:pt idx="2">
                        <c:v>Comunitaria 
1.20%</c:v>
                      </c:pt>
                      <c:pt idx="3">
                        <c:v>Noviazgo 
0.27%</c:v>
                      </c:pt>
                      <c:pt idx="4">
                        <c:v>Digital 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'!$C$126:$J$126</c15:sqref>
                        </c15:fullRef>
                        <c15:formulaRef>
                          <c15:sqref>('TABLAS '!$C$126:$F$126,'TABLAS '!$J$126)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FC3E-4D2B-BA42-4ED7CC2206E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'!$B$127</c15:sqref>
                        </c15:formulaRef>
                      </c:ext>
                    </c:extLst>
                    <c:strCache>
                      <c:ptCount val="1"/>
                      <c:pt idx="0">
                        <c:v>OCT-DIC 24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101C-45F9-9F26-FF9200D3719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101C-45F9-9F26-FF9200D3719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101C-45F9-9F26-FF9200D3719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00CCFF"/>
                    </a:solidFill>
                    <a:ln w="12700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101C-45F9-9F26-FF9200D3719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accent2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101C-45F9-9F26-FF9200D3719D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0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1-101C-45F9-9F26-FF9200D3719D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0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3-101C-45F9-9F26-FF9200D3719D}"/>
                      </c:ext>
                    </c:extLst>
                  </c:dLbl>
                  <c:dLbl>
                    <c:idx val="2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0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5-101C-45F9-9F26-FF9200D3719D}"/>
                      </c:ext>
                    </c:extLst>
                  </c:dLbl>
                  <c:dLbl>
                    <c:idx val="3"/>
                    <c:spPr>
                      <a:solidFill>
                        <a:srgbClr val="00CCFF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0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7-101C-45F9-9F26-FF9200D3719D}"/>
                      </c:ext>
                    </c:extLst>
                  </c:dLbl>
                  <c:dLbl>
                    <c:idx val="4"/>
                    <c:spPr>
                      <a:solidFill>
                        <a:schemeClr val="accent2"/>
                      </a:solidFill>
                      <a:ln>
                        <a:solidFill>
                          <a:schemeClr val="accent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0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F-101C-45F9-9F26-FF9200D3719D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'!$C$120:$J$120</c15:sqref>
                        </c15:fullRef>
                        <c15:formulaRef>
                          <c15:sqref>('TABLAS '!$C$120:$F$120,'TABLAS '!$J$120)</c15:sqref>
                        </c15:formulaRef>
                      </c:ext>
                    </c:extLst>
                    <c:strCache>
                      <c:ptCount val="5"/>
                      <c:pt idx="0">
                        <c:v>Familiar
28.59% </c:v>
                      </c:pt>
                      <c:pt idx="1">
                        <c:v>Laboral
0.27%</c:v>
                      </c:pt>
                      <c:pt idx="2">
                        <c:v>Comunitaria 
1.20%</c:v>
                      </c:pt>
                      <c:pt idx="3">
                        <c:v>Noviazgo 
0.27%</c:v>
                      </c:pt>
                      <c:pt idx="4">
                        <c:v>Digital 
0.13%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'!$C$127:$J$127</c15:sqref>
                        </c15:fullRef>
                        <c15:formulaRef>
                          <c15:sqref>('TABLAS '!$C$127:$F$127,'TABLAS '!$J$127)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'TABLAS '!$G$127</c15:sqref>
                        <c15:spPr xmlns:c15="http://schemas.microsoft.com/office/drawing/2012/chart">
                          <a:solidFill>
                            <a:srgbClr val="FFFF00"/>
                          </a:solidFill>
                          <a:ln w="19050">
                            <a:solidFill>
                              <a:schemeClr val="accent4"/>
                            </a:solidFill>
                          </a:ln>
                          <a:effectLst/>
                        </c15:spPr>
                        <c15:invertIfNegative val="0"/>
                        <c15:bubble3D val="0"/>
                        <c15:dLbl>
                          <c:idx val="3"/>
                          <c:spPr>
                            <a:solidFill>
                              <a:srgbClr val="FFFF00"/>
                            </a:solidFill>
                            <a:ln>
                              <a:solidFill>
                                <a:schemeClr val="accent4"/>
                              </a:solidFill>
                            </a:ln>
                            <a:effectLst/>
                          </c:spPr>
                          <c:txPr>
                            <a:bodyPr rot="0" spcFirstLastPara="1" vertOverflow="ellipsis" vert="horz" wrap="square" lIns="38100" tIns="19050" rIns="38100" bIns="19050" anchor="ctr" anchorCtr="1">
                              <a:spAutoFit/>
                            </a:bodyPr>
                            <a:lstStyle/>
                            <a:p>
                              <a:pPr>
                                <a:defRPr sz="1200" b="0" i="0" u="none" strike="noStrike" kern="1200" baseline="0">
                                  <a:solidFill>
                                    <a:schemeClr val="bg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pPr>
                              <a:endParaRPr lang="es-MX"/>
                            </a:p>
                          </c:txPr>
                          <c:showLegendKey val="0"/>
                          <c:showVal val="1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xmlns:c16="http://schemas.microsoft.com/office/drawing/2014/chart" uri="{C3380CC4-5D6E-409C-BE32-E72D297353CC}">
                              <c16:uniqueId val="{0000000B-0E04-4B59-A9BF-8230821A11CD}"/>
                            </c:ext>
                          </c:extLst>
                        </c15:dLbl>
                      </c15:categoryFilterException>
                      <c15:categoryFilterException>
                        <c15:sqref>'TABLAS '!$H$127</c15:sqref>
                        <c15:spPr xmlns:c15="http://schemas.microsoft.com/office/drawing/2012/chart">
                          <a:solidFill>
                            <a:srgbClr val="FFCCFF"/>
                          </a:solidFill>
                          <a:ln w="19050">
                            <a:solidFill>
                              <a:srgbClr val="6600FF"/>
                            </a:solidFill>
                          </a:ln>
                          <a:effectLst/>
                        </c15:spPr>
                        <c15:invertIfNegative val="0"/>
                        <c15:bubble3D val="0"/>
                        <c15:dLbl>
                          <c:idx val="3"/>
                          <c:spPr>
                            <a:solidFill>
                              <a:srgbClr val="FFCCFF"/>
                            </a:solidFill>
                            <a:ln>
                              <a:solidFill>
                                <a:srgbClr val="6600FF"/>
                              </a:solidFill>
                            </a:ln>
                            <a:effectLst/>
                          </c:spPr>
                          <c:txPr>
                            <a:bodyPr rot="0" spcFirstLastPara="1" vertOverflow="ellipsis" vert="horz" wrap="square" lIns="38100" tIns="19050" rIns="38100" bIns="19050" anchor="ctr" anchorCtr="1">
                              <a:spAutoFit/>
                            </a:bodyPr>
                            <a:lstStyle/>
                            <a:p>
                              <a:pPr>
                                <a:defRPr sz="1200" b="0" i="0" u="none" strike="noStrike" kern="1200" baseline="0">
                                  <a:solidFill>
                                    <a:schemeClr val="bg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pPr>
                              <a:endParaRPr lang="es-MX"/>
                            </a:p>
                          </c:txPr>
                          <c:showLegendKey val="0"/>
                          <c:showVal val="1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xmlns:c16="http://schemas.microsoft.com/office/drawing/2014/chart" uri="{C3380CC4-5D6E-409C-BE32-E72D297353CC}">
                              <c16:uniqueId val="{0000000D-0E04-4B59-A9BF-8230821A11CD}"/>
                            </c:ext>
                          </c:extLst>
                        </c15:dLbl>
                      </c15:categoryFilterException>
                      <c15:categoryFilterException>
                        <c15:sqref>'TABLAS '!$I$127</c15:sqref>
                        <c15:spPr xmlns:c15="http://schemas.microsoft.com/office/drawing/2012/chart">
                          <a:solidFill>
                            <a:srgbClr val="D5F9DC"/>
                          </a:solidFill>
                          <a:ln w="19050">
                            <a:solidFill>
                              <a:schemeClr val="accent1"/>
                            </a:solidFill>
                          </a:ln>
                          <a:effectLst/>
                        </c15:spPr>
                        <c15:invertIfNegative val="0"/>
                        <c15:bubble3D val="0"/>
                        <c15:dLbl>
                          <c:idx val="3"/>
                          <c:spPr>
                            <a:solidFill>
                              <a:srgbClr val="D5F9DC"/>
                            </a:solidFill>
                            <a:ln>
                              <a:solidFill>
                                <a:schemeClr val="accent1"/>
                              </a:solidFill>
                            </a:ln>
                            <a:effectLst/>
                          </c:spPr>
                          <c:txPr>
                            <a:bodyPr rot="0" spcFirstLastPara="1" vertOverflow="ellipsis" vert="horz" wrap="square" lIns="38100" tIns="19050" rIns="38100" bIns="19050" anchor="ctr" anchorCtr="1">
                              <a:spAutoFit/>
                            </a:bodyPr>
                            <a:lstStyle/>
                            <a:p>
                              <a:pPr>
                                <a:defRPr sz="1200" b="0" i="0" u="none" strike="noStrike" kern="1200" baseline="0">
                                  <a:solidFill>
                                    <a:schemeClr val="bg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pPr>
                              <a:endParaRPr lang="es-MX"/>
                            </a:p>
                          </c:txPr>
                          <c:showLegendKey val="0"/>
                          <c:showVal val="1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xmlns:c16="http://schemas.microsoft.com/office/drawing/2014/chart" uri="{C3380CC4-5D6E-409C-BE32-E72D297353CC}">
                              <c16:uniqueId val="{0000000F-0E04-4B59-A9BF-8230821A11CD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4-FC3E-4D2B-BA42-4ED7CC2206EE}"/>
                  </c:ext>
                </c:extLst>
              </c15:ser>
            </c15:filteredBarSeries>
          </c:ext>
        </c:extLst>
      </c:barChart>
      <c:catAx>
        <c:axId val="27782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20616"/>
        <c:crosses val="autoZero"/>
        <c:auto val="1"/>
        <c:lblAlgn val="ctr"/>
        <c:lblOffset val="100"/>
        <c:noMultiLvlLbl val="0"/>
      </c:catAx>
      <c:valAx>
        <c:axId val="277820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26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 DE ATENCIONES POR</a:t>
            </a:r>
            <a:r>
              <a:rPr lang="es-MX" baseline="0"/>
              <a:t> ÁREA</a:t>
            </a:r>
            <a:r>
              <a:rPr lang="es-MX"/>
              <a:t> CONTRA TRIMESTRE ANTERIOR </a:t>
            </a:r>
          </a:p>
          <a:p>
            <a:pPr>
              <a:defRPr/>
            </a:pPr>
            <a:r>
              <a:rPr lang="es-MX"/>
              <a:t>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'TABLAS '!$B$9</c:f>
              <c:strCache>
                <c:ptCount val="1"/>
                <c:pt idx="0">
                  <c:v>ENE-MAR 24
6,245 Atenciones 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'!$C$3:$K$4</c:f>
              <c:strCache>
                <c:ptCount val="9"/>
                <c:pt idx="0">
                  <c:v>Comunicación Oficial</c:v>
                </c:pt>
                <c:pt idx="1">
                  <c:v>Facebook</c:v>
                </c:pt>
                <c:pt idx="2">
                  <c:v>Trabajo Social</c:v>
                </c:pt>
                <c:pt idx="3">
                  <c:v>Psicología </c:v>
                </c:pt>
                <c:pt idx="4">
                  <c:v>Jurídico</c:v>
                </c:pt>
                <c:pt idx="5">
                  <c:v>Salud</c:v>
                </c:pt>
                <c:pt idx="6">
                  <c:v>Contruyendo Redes</c:v>
                </c:pt>
                <c:pt idx="7">
                  <c:v>Capacitación y Desarrollo Humano </c:v>
                </c:pt>
                <c:pt idx="8">
                  <c:v>Instituto Itinerante</c:v>
                </c:pt>
              </c:strCache>
              <c:extLst xmlns:c15="http://schemas.microsoft.com/office/drawing/2012/chart"/>
            </c:strRef>
          </c:cat>
          <c:val>
            <c:numRef>
              <c:f>'TABLAS '!$C$9:$K$9</c:f>
              <c:numCache>
                <c:formatCode>General</c:formatCode>
                <c:ptCount val="9"/>
                <c:pt idx="0">
                  <c:v>841</c:v>
                </c:pt>
                <c:pt idx="1">
                  <c:v>89</c:v>
                </c:pt>
                <c:pt idx="2">
                  <c:v>429</c:v>
                </c:pt>
                <c:pt idx="3">
                  <c:v>671</c:v>
                </c:pt>
                <c:pt idx="4">
                  <c:v>291</c:v>
                </c:pt>
                <c:pt idx="5">
                  <c:v>1081</c:v>
                </c:pt>
                <c:pt idx="6">
                  <c:v>742</c:v>
                </c:pt>
                <c:pt idx="7" formatCode="#,##0">
                  <c:v>1979</c:v>
                </c:pt>
                <c:pt idx="8">
                  <c:v>122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11-4A6B-B4A6-65E58A5A56F0}"/>
            </c:ext>
          </c:extLst>
        </c:ser>
        <c:ser>
          <c:idx val="5"/>
          <c:order val="5"/>
          <c:tx>
            <c:strRef>
              <c:f>'TABLAS '!$B$10</c:f>
              <c:strCache>
                <c:ptCount val="1"/>
                <c:pt idx="0">
                  <c:v>ABR-JUN 24
5,478 Atenciones 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'!$C$3:$K$4</c:f>
              <c:strCache>
                <c:ptCount val="9"/>
                <c:pt idx="0">
                  <c:v>Comunicación Oficial</c:v>
                </c:pt>
                <c:pt idx="1">
                  <c:v>Facebook</c:v>
                </c:pt>
                <c:pt idx="2">
                  <c:v>Trabajo Social</c:v>
                </c:pt>
                <c:pt idx="3">
                  <c:v>Psicología </c:v>
                </c:pt>
                <c:pt idx="4">
                  <c:v>Jurídico</c:v>
                </c:pt>
                <c:pt idx="5">
                  <c:v>Salud</c:v>
                </c:pt>
                <c:pt idx="6">
                  <c:v>Contruyendo Redes</c:v>
                </c:pt>
                <c:pt idx="7">
                  <c:v>Capacitación y Desarrollo Humano </c:v>
                </c:pt>
                <c:pt idx="8">
                  <c:v>Instituto Itinerante</c:v>
                </c:pt>
              </c:strCache>
              <c:extLst xmlns:c15="http://schemas.microsoft.com/office/drawing/2012/chart"/>
            </c:strRef>
          </c:cat>
          <c:val>
            <c:numRef>
              <c:f>'TABLAS '!$C$10:$K$10</c:f>
              <c:numCache>
                <c:formatCode>General</c:formatCode>
                <c:ptCount val="9"/>
                <c:pt idx="0">
                  <c:v>871</c:v>
                </c:pt>
                <c:pt idx="1">
                  <c:v>77</c:v>
                </c:pt>
                <c:pt idx="2">
                  <c:v>437</c:v>
                </c:pt>
                <c:pt idx="3">
                  <c:v>752</c:v>
                </c:pt>
                <c:pt idx="4">
                  <c:v>339</c:v>
                </c:pt>
                <c:pt idx="5">
                  <c:v>705</c:v>
                </c:pt>
                <c:pt idx="6">
                  <c:v>419</c:v>
                </c:pt>
                <c:pt idx="7" formatCode="#,##0">
                  <c:v>1821</c:v>
                </c:pt>
                <c:pt idx="8">
                  <c:v>57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B11-4A6B-B4A6-65E58A5A5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0854128"/>
        <c:axId val="2608588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'!$B$5</c15:sqref>
                        </c15:formulaRef>
                      </c:ext>
                    </c:extLst>
                    <c:strCache>
                      <c:ptCount val="1"/>
                      <c:pt idx="0">
                        <c:v>ENE-MAR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'!$C$3:$K$4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'!$C$5:$K$5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883</c:v>
                      </c:pt>
                      <c:pt idx="1">
                        <c:v>411</c:v>
                      </c:pt>
                      <c:pt idx="2">
                        <c:v>278</c:v>
                      </c:pt>
                      <c:pt idx="3">
                        <c:v>619</c:v>
                      </c:pt>
                      <c:pt idx="4">
                        <c:v>269</c:v>
                      </c:pt>
                      <c:pt idx="5">
                        <c:v>688</c:v>
                      </c:pt>
                      <c:pt idx="6">
                        <c:v>290</c:v>
                      </c:pt>
                      <c:pt idx="7" formatCode="#,##0">
                        <c:v>2820</c:v>
                      </c:pt>
                      <c:pt idx="8">
                        <c:v>186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B11-4A6B-B4A6-65E58A5A56F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'!$B$6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'!$C$3:$K$4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'!$C$6:$K$6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642</c:v>
                      </c:pt>
                      <c:pt idx="1">
                        <c:v>498</c:v>
                      </c:pt>
                      <c:pt idx="2">
                        <c:v>289</c:v>
                      </c:pt>
                      <c:pt idx="3">
                        <c:v>558</c:v>
                      </c:pt>
                      <c:pt idx="4">
                        <c:v>262</c:v>
                      </c:pt>
                      <c:pt idx="5">
                        <c:v>556</c:v>
                      </c:pt>
                      <c:pt idx="6">
                        <c:v>728</c:v>
                      </c:pt>
                      <c:pt idx="7" formatCode="#,##0">
                        <c:v>2900</c:v>
                      </c:pt>
                      <c:pt idx="8">
                        <c:v>172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11-4A6B-B4A6-65E58A5A56F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'!$B$7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'!$C$3:$K$4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'!$C$7:$K$7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769</c:v>
                      </c:pt>
                      <c:pt idx="1">
                        <c:v>271</c:v>
                      </c:pt>
                      <c:pt idx="2">
                        <c:v>278</c:v>
                      </c:pt>
                      <c:pt idx="3">
                        <c:v>539</c:v>
                      </c:pt>
                      <c:pt idx="4">
                        <c:v>311</c:v>
                      </c:pt>
                      <c:pt idx="5">
                        <c:v>621</c:v>
                      </c:pt>
                      <c:pt idx="6">
                        <c:v>765</c:v>
                      </c:pt>
                      <c:pt idx="7" formatCode="#,##0">
                        <c:v>1563</c:v>
                      </c:pt>
                      <c:pt idx="8">
                        <c:v>191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11-4A6B-B4A6-65E58A5A56F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'!$B$8</c15:sqref>
                        </c15:formulaRef>
                      </c:ext>
                    </c:extLst>
                    <c:strCache>
                      <c:ptCount val="1"/>
                      <c:pt idx="0">
                        <c:v>OCT-DIC 23
5,302 Atenciones</c:v>
                      </c:pt>
                    </c:strCache>
                  </c:strRef>
                </c:tx>
                <c:spPr>
                  <a:solidFill>
                    <a:schemeClr val="bg2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bg2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'!$C$3:$K$4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'!$C$8:$K$8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690</c:v>
                      </c:pt>
                      <c:pt idx="1">
                        <c:v>77</c:v>
                      </c:pt>
                      <c:pt idx="2">
                        <c:v>295</c:v>
                      </c:pt>
                      <c:pt idx="3">
                        <c:v>450</c:v>
                      </c:pt>
                      <c:pt idx="4">
                        <c:v>180</c:v>
                      </c:pt>
                      <c:pt idx="5">
                        <c:v>821</c:v>
                      </c:pt>
                      <c:pt idx="6">
                        <c:v>717</c:v>
                      </c:pt>
                      <c:pt idx="7" formatCode="#,##0">
                        <c:v>1806</c:v>
                      </c:pt>
                      <c:pt idx="8">
                        <c:v>266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B11-4A6B-B4A6-65E58A5A56F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'!$B$11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28575"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1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'!$C$3:$K$4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'!$C$11:$K$11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B11-4A6B-B4A6-65E58A5A56F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'!$B$12</c15:sqref>
                        </c15:formulaRef>
                      </c:ext>
                    </c:extLst>
                    <c:strCache>
                      <c:ptCount val="1"/>
                      <c:pt idx="0">
                        <c:v>OCT-DIC 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 w="28575">
                    <a:solidFill>
                      <a:schemeClr val="accent2">
                        <a:lumMod val="75000"/>
                      </a:schemeClr>
                    </a:solidFill>
                    <a:prstDash val="sysDash"/>
                  </a:ln>
                  <a:effectLst/>
                </c:spPr>
                <c:invertIfNegative val="0"/>
                <c:dLbls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2">
                          <a:lumMod val="75000"/>
                        </a:schemeClr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'!$C$3:$K$4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'!$C$12:$K$12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11-4A6B-B4A6-65E58A5A56F0}"/>
                  </c:ext>
                </c:extLst>
              </c15:ser>
            </c15:filteredBarSeries>
          </c:ext>
        </c:extLst>
      </c:barChart>
      <c:catAx>
        <c:axId val="26085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858832"/>
        <c:crosses val="autoZero"/>
        <c:auto val="1"/>
        <c:lblAlgn val="ctr"/>
        <c:lblOffset val="100"/>
        <c:noMultiLvlLbl val="0"/>
      </c:catAx>
      <c:valAx>
        <c:axId val="260858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85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MOTIVOS DE CONSULTA **TOTAL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'!$T$125</c:f>
              <c:strCache>
                <c:ptCount val="1"/>
                <c:pt idx="0">
                  <c:v>ABR-JUN 24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0070C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'!$U$118:$AJ$118</c15:sqref>
                  </c15:fullRef>
                </c:ext>
              </c:extLst>
              <c:f>('TABLAS '!$U$118:$W$118,'TABLAS '!$Y$118,'TABLAS '!$AA$118:$AJ$118)</c:f>
              <c:strCache>
                <c:ptCount val="14"/>
                <c:pt idx="0">
                  <c:v>Inestabilidad Emocional 
56.52%</c:v>
                </c:pt>
                <c:pt idx="1">
                  <c:v>Violencia Familiar
24.06% </c:v>
                </c:pt>
                <c:pt idx="2">
                  <c:v>Duelo
8.91%</c:v>
                </c:pt>
                <c:pt idx="3">
                  <c:v>Violencia Comunitaria
1.20%</c:v>
                </c:pt>
                <c:pt idx="4">
                  <c:v>Separación 
0.53%</c:v>
                </c:pt>
                <c:pt idx="5">
                  <c:v>Violencia de Género 
2.26%</c:v>
                </c:pt>
                <c:pt idx="6">
                  <c:v>Violencia Vicaria 
0.27%</c:v>
                </c:pt>
                <c:pt idx="7">
                  <c:v>Acompañamineto Terapeutico 
0.53%</c:v>
                </c:pt>
                <c:pt idx="8">
                  <c:v>Violencia Digital y Mediatica 
0.13%</c:v>
                </c:pt>
                <c:pt idx="9">
                  <c:v>Acoso Sexual 
0.13%</c:v>
                </c:pt>
                <c:pt idx="10">
                  <c:v>Violencia Sexual 
0.53</c:v>
                </c:pt>
                <c:pt idx="11">
                  <c:v>Violencia en el Noviazgo 
0.27%</c:v>
                </c:pt>
                <c:pt idx="12">
                  <c:v>Violencia Laboral
0.27%</c:v>
                </c:pt>
                <c:pt idx="13">
                  <c:v>Contención Emocional 
0.40%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'!$U$125:$AJ$125</c15:sqref>
                  </c15:fullRef>
                </c:ext>
              </c:extLst>
              <c:f>('TABLAS '!$U$125:$W$125,'TABLAS '!$Y$125,'TABLAS '!$AA$125:$AJ$125)</c:f>
              <c:numCache>
                <c:formatCode>General</c:formatCode>
                <c:ptCount val="14"/>
                <c:pt idx="0">
                  <c:v>425</c:v>
                </c:pt>
                <c:pt idx="1">
                  <c:v>211</c:v>
                </c:pt>
                <c:pt idx="2">
                  <c:v>67</c:v>
                </c:pt>
                <c:pt idx="3">
                  <c:v>9</c:v>
                </c:pt>
                <c:pt idx="4">
                  <c:v>4</c:v>
                </c:pt>
                <c:pt idx="5">
                  <c:v>17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58C-4CE1-9C3D-66EF4BA0D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7826888"/>
        <c:axId val="277823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'!$T$119</c15:sqref>
                        </c15:formulaRef>
                      </c:ext>
                    </c:extLst>
                    <c:strCache>
                      <c:ptCount val="1"/>
                      <c:pt idx="0">
                        <c:v>ENE - 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'TABLAS '!$U$118:$AJ$118</c15:sqref>
                        </c15:fullRef>
                        <c15:formulaRef>
                          <c15:sqref>('TABLAS '!$U$118:$W$118,'TABLAS '!$Y$118,'TABLAS '!$AA$118:$AJ$118)</c15:sqref>
                        </c15:formulaRef>
                      </c:ext>
                    </c:extLst>
                    <c:strCache>
                      <c:ptCount val="14"/>
                      <c:pt idx="0">
                        <c:v>Inestabilidad Emocional 
56.52%</c:v>
                      </c:pt>
                      <c:pt idx="1">
                        <c:v>Violencia Familiar
24.06% </c:v>
                      </c:pt>
                      <c:pt idx="2">
                        <c:v>Duelo
8.91%</c:v>
                      </c:pt>
                      <c:pt idx="3">
                        <c:v>Violencia Comunitaria
1.20%</c:v>
                      </c:pt>
                      <c:pt idx="4">
                        <c:v>Separación 
0.53%</c:v>
                      </c:pt>
                      <c:pt idx="5">
                        <c:v>Violencia de Género 
2.26%</c:v>
                      </c:pt>
                      <c:pt idx="6">
                        <c:v>Violencia Vicaria 
0.27%</c:v>
                      </c:pt>
                      <c:pt idx="7">
                        <c:v>Acompañamineto Terapeutico 
0.53%</c:v>
                      </c:pt>
                      <c:pt idx="8">
                        <c:v>Violencia Digital y Mediatica 
0.13%</c:v>
                      </c:pt>
                      <c:pt idx="9">
                        <c:v>Acoso Sexual 
0.13%</c:v>
                      </c:pt>
                      <c:pt idx="10">
                        <c:v>Violencia Sexual 
0.53</c:v>
                      </c:pt>
                      <c:pt idx="11">
                        <c:v>Violencia en el Noviazgo 
0.27%</c:v>
                      </c:pt>
                      <c:pt idx="12">
                        <c:v>Violencia Laboral
0.27%</c:v>
                      </c:pt>
                      <c:pt idx="13">
                        <c:v>Contención Emocional 
0.40%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'!$U$119:$AJ$119</c15:sqref>
                        </c15:fullRef>
                        <c15:formulaRef>
                          <c15:sqref>('TABLAS '!$U$119:$W$119,'TABLAS '!$Y$119,'TABLAS '!$AA$119:$AJ$119)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58C-4CE1-9C3D-66EF4BA0D80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'!$T$120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'!$U$118:$AJ$118</c15:sqref>
                        </c15:fullRef>
                        <c15:formulaRef>
                          <c15:sqref>('TABLAS '!$U$118:$W$118,'TABLAS '!$Y$118,'TABLAS '!$AA$118:$AJ$118)</c15:sqref>
                        </c15:formulaRef>
                      </c:ext>
                    </c:extLst>
                    <c:strCache>
                      <c:ptCount val="14"/>
                      <c:pt idx="0">
                        <c:v>Inestabilidad Emocional 
56.52%</c:v>
                      </c:pt>
                      <c:pt idx="1">
                        <c:v>Violencia Familiar
24.06% </c:v>
                      </c:pt>
                      <c:pt idx="2">
                        <c:v>Duelo
8.91%</c:v>
                      </c:pt>
                      <c:pt idx="3">
                        <c:v>Violencia Comunitaria
1.20%</c:v>
                      </c:pt>
                      <c:pt idx="4">
                        <c:v>Separación 
0.53%</c:v>
                      </c:pt>
                      <c:pt idx="5">
                        <c:v>Violencia de Género 
2.26%</c:v>
                      </c:pt>
                      <c:pt idx="6">
                        <c:v>Violencia Vicaria 
0.27%</c:v>
                      </c:pt>
                      <c:pt idx="7">
                        <c:v>Acompañamineto Terapeutico 
0.53%</c:v>
                      </c:pt>
                      <c:pt idx="8">
                        <c:v>Violencia Digital y Mediatica 
0.13%</c:v>
                      </c:pt>
                      <c:pt idx="9">
                        <c:v>Acoso Sexual 
0.13%</c:v>
                      </c:pt>
                      <c:pt idx="10">
                        <c:v>Violencia Sexual 
0.53</c:v>
                      </c:pt>
                      <c:pt idx="11">
                        <c:v>Violencia en el Noviazgo 
0.27%</c:v>
                      </c:pt>
                      <c:pt idx="12">
                        <c:v>Violencia Laboral
0.27%</c:v>
                      </c:pt>
                      <c:pt idx="13">
                        <c:v>Contención Emocional 
0.40%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'!$U$120:$AJ$120</c15:sqref>
                        </c15:fullRef>
                        <c15:formulaRef>
                          <c15:sqref>('TABLAS '!$U$120:$W$120,'TABLAS '!$Y$120,'TABLAS '!$AA$120:$AJ$120)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347</c:v>
                      </c:pt>
                      <c:pt idx="1">
                        <c:v>112</c:v>
                      </c:pt>
                      <c:pt idx="2">
                        <c:v>32</c:v>
                      </c:pt>
                      <c:pt idx="3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58C-4CE1-9C3D-66EF4BA0D80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'!$T$121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'!$U$118:$AJ$118</c15:sqref>
                        </c15:fullRef>
                        <c15:formulaRef>
                          <c15:sqref>('TABLAS '!$U$118:$W$118,'TABLAS '!$Y$118,'TABLAS '!$AA$118:$AJ$118)</c15:sqref>
                        </c15:formulaRef>
                      </c:ext>
                    </c:extLst>
                    <c:strCache>
                      <c:ptCount val="14"/>
                      <c:pt idx="0">
                        <c:v>Inestabilidad Emocional 
56.52%</c:v>
                      </c:pt>
                      <c:pt idx="1">
                        <c:v>Violencia Familiar
24.06% </c:v>
                      </c:pt>
                      <c:pt idx="2">
                        <c:v>Duelo
8.91%</c:v>
                      </c:pt>
                      <c:pt idx="3">
                        <c:v>Violencia Comunitaria
1.20%</c:v>
                      </c:pt>
                      <c:pt idx="4">
                        <c:v>Separación 
0.53%</c:v>
                      </c:pt>
                      <c:pt idx="5">
                        <c:v>Violencia de Género 
2.26%</c:v>
                      </c:pt>
                      <c:pt idx="6">
                        <c:v>Violencia Vicaria 
0.27%</c:v>
                      </c:pt>
                      <c:pt idx="7">
                        <c:v>Acompañamineto Terapeutico 
0.53%</c:v>
                      </c:pt>
                      <c:pt idx="8">
                        <c:v>Violencia Digital y Mediatica 
0.13%</c:v>
                      </c:pt>
                      <c:pt idx="9">
                        <c:v>Acoso Sexual 
0.13%</c:v>
                      </c:pt>
                      <c:pt idx="10">
                        <c:v>Violencia Sexual 
0.53</c:v>
                      </c:pt>
                      <c:pt idx="11">
                        <c:v>Violencia en el Noviazgo 
0.27%</c:v>
                      </c:pt>
                      <c:pt idx="12">
                        <c:v>Violencia Laboral
0.27%</c:v>
                      </c:pt>
                      <c:pt idx="13">
                        <c:v>Contención Emocional 
0.40%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'!$U$121:$AJ$121</c15:sqref>
                        </c15:fullRef>
                        <c15:formulaRef>
                          <c15:sqref>('TABLAS '!$U$121:$W$121,'TABLAS '!$Y$121,'TABLAS '!$AA$121:$AJ$121)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341</c:v>
                      </c:pt>
                      <c:pt idx="1">
                        <c:v>123</c:v>
                      </c:pt>
                      <c:pt idx="2">
                        <c:v>28</c:v>
                      </c:pt>
                      <c:pt idx="3">
                        <c:v>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58C-4CE1-9C3D-66EF4BA0D80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'!$T$122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'!$U$118:$AJ$118</c15:sqref>
                        </c15:fullRef>
                        <c15:formulaRef>
                          <c15:sqref>('TABLAS '!$U$118:$W$118,'TABLAS '!$Y$118,'TABLAS '!$AA$118:$AJ$118)</c15:sqref>
                        </c15:formulaRef>
                      </c:ext>
                    </c:extLst>
                    <c:strCache>
                      <c:ptCount val="14"/>
                      <c:pt idx="0">
                        <c:v>Inestabilidad Emocional 
56.52%</c:v>
                      </c:pt>
                      <c:pt idx="1">
                        <c:v>Violencia Familiar
24.06% </c:v>
                      </c:pt>
                      <c:pt idx="2">
                        <c:v>Duelo
8.91%</c:v>
                      </c:pt>
                      <c:pt idx="3">
                        <c:v>Violencia Comunitaria
1.20%</c:v>
                      </c:pt>
                      <c:pt idx="4">
                        <c:v>Separación 
0.53%</c:v>
                      </c:pt>
                      <c:pt idx="5">
                        <c:v>Violencia de Género 
2.26%</c:v>
                      </c:pt>
                      <c:pt idx="6">
                        <c:v>Violencia Vicaria 
0.27%</c:v>
                      </c:pt>
                      <c:pt idx="7">
                        <c:v>Acompañamineto Terapeutico 
0.53%</c:v>
                      </c:pt>
                      <c:pt idx="8">
                        <c:v>Violencia Digital y Mediatica 
0.13%</c:v>
                      </c:pt>
                      <c:pt idx="9">
                        <c:v>Acoso Sexual 
0.13%</c:v>
                      </c:pt>
                      <c:pt idx="10">
                        <c:v>Violencia Sexual 
0.53</c:v>
                      </c:pt>
                      <c:pt idx="11">
                        <c:v>Violencia en el Noviazgo 
0.27%</c:v>
                      </c:pt>
                      <c:pt idx="12">
                        <c:v>Violencia Laboral
0.27%</c:v>
                      </c:pt>
                      <c:pt idx="13">
                        <c:v>Contención Emocional 
0.40%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'!$U$122:$AJ$122</c15:sqref>
                        </c15:fullRef>
                        <c15:formulaRef>
                          <c15:sqref>('TABLAS '!$U$122:$W$122,'TABLAS '!$Y$122,'TABLAS '!$AA$122:$AJ$122)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294</c:v>
                      </c:pt>
                      <c:pt idx="1">
                        <c:v>100</c:v>
                      </c:pt>
                      <c:pt idx="2">
                        <c:v>27</c:v>
                      </c:pt>
                      <c:pt idx="3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58C-4CE1-9C3D-66EF4BA0D80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'!$T$123</c15:sqref>
                        </c15:formulaRef>
                      </c:ext>
                    </c:extLst>
                    <c:strCache>
                      <c:ptCount val="1"/>
                      <c:pt idx="0">
                        <c:v>TOTAL 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'!$U$118:$AJ$118</c15:sqref>
                        </c15:fullRef>
                        <c15:formulaRef>
                          <c15:sqref>('TABLAS '!$U$118:$W$118,'TABLAS '!$Y$118,'TABLAS '!$AA$118:$AJ$118)</c15:sqref>
                        </c15:formulaRef>
                      </c:ext>
                    </c:extLst>
                    <c:strCache>
                      <c:ptCount val="14"/>
                      <c:pt idx="0">
                        <c:v>Inestabilidad Emocional 
56.52%</c:v>
                      </c:pt>
                      <c:pt idx="1">
                        <c:v>Violencia Familiar
24.06% </c:v>
                      </c:pt>
                      <c:pt idx="2">
                        <c:v>Duelo
8.91%</c:v>
                      </c:pt>
                      <c:pt idx="3">
                        <c:v>Violencia Comunitaria
1.20%</c:v>
                      </c:pt>
                      <c:pt idx="4">
                        <c:v>Separación 
0.53%</c:v>
                      </c:pt>
                      <c:pt idx="5">
                        <c:v>Violencia de Género 
2.26%</c:v>
                      </c:pt>
                      <c:pt idx="6">
                        <c:v>Violencia Vicaria 
0.27%</c:v>
                      </c:pt>
                      <c:pt idx="7">
                        <c:v>Acompañamineto Terapeutico 
0.53%</c:v>
                      </c:pt>
                      <c:pt idx="8">
                        <c:v>Violencia Digital y Mediatica 
0.13%</c:v>
                      </c:pt>
                      <c:pt idx="9">
                        <c:v>Acoso Sexual 
0.13%</c:v>
                      </c:pt>
                      <c:pt idx="10">
                        <c:v>Violencia Sexual 
0.53</c:v>
                      </c:pt>
                      <c:pt idx="11">
                        <c:v>Violencia en el Noviazgo 
0.27%</c:v>
                      </c:pt>
                      <c:pt idx="12">
                        <c:v>Violencia Laboral
0.27%</c:v>
                      </c:pt>
                      <c:pt idx="13">
                        <c:v>Contención Emocional 
0.40%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'!$U$123:$AJ$123</c15:sqref>
                        </c15:fullRef>
                        <c15:formulaRef>
                          <c15:sqref>('TABLAS '!$U$123:$W$123,'TABLAS '!$Y$123,'TABLAS '!$AA$123:$AJ$123)</c15:sqref>
                        </c15:formulaRef>
                      </c:ext>
                    </c:extLst>
                    <c:numCache>
                      <c:formatCode>0.00</c:formatCode>
                      <c:ptCount val="14"/>
                      <c:pt idx="0">
                        <c:v>65.333333333333329</c:v>
                      </c:pt>
                      <c:pt idx="1">
                        <c:v>22.222222222222221</c:v>
                      </c:pt>
                      <c:pt idx="2">
                        <c:v>6</c:v>
                      </c:pt>
                      <c:pt idx="3">
                        <c:v>2.8888888888888888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58C-4CE1-9C3D-66EF4BA0D80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'!$T$124</c15:sqref>
                        </c15:formulaRef>
                      </c:ext>
                    </c:extLst>
                    <c:strCache>
                      <c:ptCount val="1"/>
                      <c:pt idx="0">
                        <c:v>ENE - 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38100"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'!$U$118:$AJ$118</c15:sqref>
                        </c15:fullRef>
                        <c15:formulaRef>
                          <c15:sqref>('TABLAS '!$U$118:$W$118,'TABLAS '!$Y$118,'TABLAS '!$AA$118:$AJ$118)</c15:sqref>
                        </c15:formulaRef>
                      </c:ext>
                    </c:extLst>
                    <c:strCache>
                      <c:ptCount val="14"/>
                      <c:pt idx="0">
                        <c:v>Inestabilidad Emocional 
56.52%</c:v>
                      </c:pt>
                      <c:pt idx="1">
                        <c:v>Violencia Familiar
24.06% </c:v>
                      </c:pt>
                      <c:pt idx="2">
                        <c:v>Duelo
8.91%</c:v>
                      </c:pt>
                      <c:pt idx="3">
                        <c:v>Violencia Comunitaria
1.20%</c:v>
                      </c:pt>
                      <c:pt idx="4">
                        <c:v>Separación 
0.53%</c:v>
                      </c:pt>
                      <c:pt idx="5">
                        <c:v>Violencia de Género 
2.26%</c:v>
                      </c:pt>
                      <c:pt idx="6">
                        <c:v>Violencia Vicaria 
0.27%</c:v>
                      </c:pt>
                      <c:pt idx="7">
                        <c:v>Acompañamineto Terapeutico 
0.53%</c:v>
                      </c:pt>
                      <c:pt idx="8">
                        <c:v>Violencia Digital y Mediatica 
0.13%</c:v>
                      </c:pt>
                      <c:pt idx="9">
                        <c:v>Acoso Sexual 
0.13%</c:v>
                      </c:pt>
                      <c:pt idx="10">
                        <c:v>Violencia Sexual 
0.53</c:v>
                      </c:pt>
                      <c:pt idx="11">
                        <c:v>Violencia en el Noviazgo 
0.27%</c:v>
                      </c:pt>
                      <c:pt idx="12">
                        <c:v>Violencia Laboral
0.27%</c:v>
                      </c:pt>
                      <c:pt idx="13">
                        <c:v>Contención Emocional 
0.40%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'!$U$124:$AJ$124</c15:sqref>
                        </c15:fullRef>
                        <c15:formulaRef>
                          <c15:sqref>('TABLAS '!$U$124:$W$124,'TABLAS '!$Y$124,'TABLAS '!$AA$124:$AJ$124)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421</c:v>
                      </c:pt>
                      <c:pt idx="1">
                        <c:v>162</c:v>
                      </c:pt>
                      <c:pt idx="2">
                        <c:v>52</c:v>
                      </c:pt>
                      <c:pt idx="3">
                        <c:v>12</c:v>
                      </c:pt>
                      <c:pt idx="4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58C-4CE1-9C3D-66EF4BA0D807}"/>
                  </c:ext>
                </c:extLst>
              </c15:ser>
            </c15:filteredBarSeries>
          </c:ext>
        </c:extLst>
      </c:barChart>
      <c:catAx>
        <c:axId val="27782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23360"/>
        <c:crosses val="autoZero"/>
        <c:auto val="1"/>
        <c:lblAlgn val="ctr"/>
        <c:lblOffset val="100"/>
        <c:noMultiLvlLbl val="0"/>
      </c:catAx>
      <c:valAx>
        <c:axId val="277823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4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26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MOTIVOS MÁS FRECUENTES DE CONSULTA EN ATENCIONES INICIALES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'!$K$141</c:f>
              <c:strCache>
                <c:ptCount val="1"/>
                <c:pt idx="0">
                  <c:v>ABR-JUN 24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'!$L$134:$T$134</c:f>
              <c:strCache>
                <c:ptCount val="9"/>
                <c:pt idx="0">
                  <c:v>Inestabilidad Emocional 
62.74%</c:v>
                </c:pt>
                <c:pt idx="1">
                  <c:v>Violencia Familiar 
24.14%</c:v>
                </c:pt>
                <c:pt idx="2">
                  <c:v>Duelo
7.75%</c:v>
                </c:pt>
                <c:pt idx="3">
                  <c:v>Contención Emocional
0.53%</c:v>
                </c:pt>
                <c:pt idx="4">
                  <c:v>Violencia Comunitaria
0.66%</c:v>
                </c:pt>
                <c:pt idx="5">
                  <c:v>Separación
1.13%</c:v>
                </c:pt>
                <c:pt idx="6">
                  <c:v>Violencia Laboral
0.13%</c:v>
                </c:pt>
                <c:pt idx="7">
                  <c:v>Violencia de Género 
1.60%</c:v>
                </c:pt>
                <c:pt idx="8">
                  <c:v>Otros 
0.27%</c:v>
                </c:pt>
              </c:strCache>
            </c:strRef>
          </c:cat>
          <c:val>
            <c:numRef>
              <c:f>'TABLAS '!$L$141:$T$141</c:f>
              <c:numCache>
                <c:formatCode>General</c:formatCode>
                <c:ptCount val="9"/>
                <c:pt idx="0">
                  <c:v>95</c:v>
                </c:pt>
                <c:pt idx="1">
                  <c:v>73</c:v>
                </c:pt>
                <c:pt idx="2">
                  <c:v>18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12</c:v>
                </c:pt>
                <c:pt idx="8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2D26-46D0-BEB2-CDABAA125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7819440"/>
        <c:axId val="2778249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'!$K$135</c15:sqref>
                        </c15:formulaRef>
                      </c:ext>
                    </c:extLst>
                    <c:strCache>
                      <c:ptCount val="1"/>
                      <c:pt idx="0">
                        <c:v>ENE - 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'!$L$134:$T$134</c15:sqref>
                        </c15:formulaRef>
                      </c:ext>
                    </c:extLst>
                    <c:strCache>
                      <c:ptCount val="9"/>
                      <c:pt idx="0">
                        <c:v>Inestabilidad Emocional 
62.74%</c:v>
                      </c:pt>
                      <c:pt idx="1">
                        <c:v>Violencia Familiar 
24.14%</c:v>
                      </c:pt>
                      <c:pt idx="2">
                        <c:v>Duelo
7.75%</c:v>
                      </c:pt>
                      <c:pt idx="3">
                        <c:v>Contención Emocional
0.53%</c:v>
                      </c:pt>
                      <c:pt idx="4">
                        <c:v>Violencia Comunitaria
0.66%</c:v>
                      </c:pt>
                      <c:pt idx="5">
                        <c:v>Separación
1.13%</c:v>
                      </c:pt>
                      <c:pt idx="6">
                        <c:v>Violencia Laboral
0.13%</c:v>
                      </c:pt>
                      <c:pt idx="7">
                        <c:v>Violencia de Género 
1.60%</c:v>
                      </c:pt>
                      <c:pt idx="8">
                        <c:v>Otros 
0.27%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'!$L$135:$T$135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D26-46D0-BEB2-CDABAA12510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'!$K$136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'!$L$134:$T$134</c15:sqref>
                        </c15:formulaRef>
                      </c:ext>
                    </c:extLst>
                    <c:strCache>
                      <c:ptCount val="9"/>
                      <c:pt idx="0">
                        <c:v>Inestabilidad Emocional 
62.74%</c:v>
                      </c:pt>
                      <c:pt idx="1">
                        <c:v>Violencia Familiar 
24.14%</c:v>
                      </c:pt>
                      <c:pt idx="2">
                        <c:v>Duelo
7.75%</c:v>
                      </c:pt>
                      <c:pt idx="3">
                        <c:v>Contención Emocional
0.53%</c:v>
                      </c:pt>
                      <c:pt idx="4">
                        <c:v>Violencia Comunitaria
0.66%</c:v>
                      </c:pt>
                      <c:pt idx="5">
                        <c:v>Separación
1.13%</c:v>
                      </c:pt>
                      <c:pt idx="6">
                        <c:v>Violencia Laboral
0.13%</c:v>
                      </c:pt>
                      <c:pt idx="7">
                        <c:v>Violencia de Género 
1.60%</c:v>
                      </c:pt>
                      <c:pt idx="8">
                        <c:v>Otros 
0.27%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'!$L$136:$T$136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90</c:v>
                      </c:pt>
                      <c:pt idx="1">
                        <c:v>32</c:v>
                      </c:pt>
                      <c:pt idx="2">
                        <c:v>5</c:v>
                      </c:pt>
                      <c:pt idx="3">
                        <c:v>3</c:v>
                      </c:pt>
                      <c:pt idx="4">
                        <c:v>9</c:v>
                      </c:pt>
                      <c:pt idx="5">
                        <c:v>0</c:v>
                      </c:pt>
                      <c:pt idx="6">
                        <c:v>0</c:v>
                      </c:pt>
                      <c:pt idx="8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D26-46D0-BEB2-CDABAA12510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'!$K$137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'!$L$134:$T$134</c15:sqref>
                        </c15:formulaRef>
                      </c:ext>
                    </c:extLst>
                    <c:strCache>
                      <c:ptCount val="9"/>
                      <c:pt idx="0">
                        <c:v>Inestabilidad Emocional 
62.74%</c:v>
                      </c:pt>
                      <c:pt idx="1">
                        <c:v>Violencia Familiar 
24.14%</c:v>
                      </c:pt>
                      <c:pt idx="2">
                        <c:v>Duelo
7.75%</c:v>
                      </c:pt>
                      <c:pt idx="3">
                        <c:v>Contención Emocional
0.53%</c:v>
                      </c:pt>
                      <c:pt idx="4">
                        <c:v>Violencia Comunitaria
0.66%</c:v>
                      </c:pt>
                      <c:pt idx="5">
                        <c:v>Separación
1.13%</c:v>
                      </c:pt>
                      <c:pt idx="6">
                        <c:v>Violencia Laboral
0.13%</c:v>
                      </c:pt>
                      <c:pt idx="7">
                        <c:v>Violencia de Género 
1.60%</c:v>
                      </c:pt>
                      <c:pt idx="8">
                        <c:v>Otros 
0.27%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'!$L$137:$T$137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90</c:v>
                      </c:pt>
                      <c:pt idx="1">
                        <c:v>46</c:v>
                      </c:pt>
                      <c:pt idx="2">
                        <c:v>4</c:v>
                      </c:pt>
                      <c:pt idx="3">
                        <c:v>0</c:v>
                      </c:pt>
                      <c:pt idx="4">
                        <c:v>6</c:v>
                      </c:pt>
                      <c:pt idx="5">
                        <c:v>1</c:v>
                      </c:pt>
                      <c:pt idx="6">
                        <c:v>1</c:v>
                      </c:pt>
                      <c:pt idx="8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D26-46D0-BEB2-CDABAA12510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'!$K$138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'!$L$134:$T$134</c15:sqref>
                        </c15:formulaRef>
                      </c:ext>
                    </c:extLst>
                    <c:strCache>
                      <c:ptCount val="9"/>
                      <c:pt idx="0">
                        <c:v>Inestabilidad Emocional 
62.74%</c:v>
                      </c:pt>
                      <c:pt idx="1">
                        <c:v>Violencia Familiar 
24.14%</c:v>
                      </c:pt>
                      <c:pt idx="2">
                        <c:v>Duelo
7.75%</c:v>
                      </c:pt>
                      <c:pt idx="3">
                        <c:v>Contención Emocional
0.53%</c:v>
                      </c:pt>
                      <c:pt idx="4">
                        <c:v>Violencia Comunitaria
0.66%</c:v>
                      </c:pt>
                      <c:pt idx="5">
                        <c:v>Separación
1.13%</c:v>
                      </c:pt>
                      <c:pt idx="6">
                        <c:v>Violencia Laboral
0.13%</c:v>
                      </c:pt>
                      <c:pt idx="7">
                        <c:v>Violencia de Género 
1.60%</c:v>
                      </c:pt>
                      <c:pt idx="8">
                        <c:v>Otros 
0.27%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'!$L$138:$T$138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294</c:v>
                      </c:pt>
                      <c:pt idx="1">
                        <c:v>100</c:v>
                      </c:pt>
                      <c:pt idx="2">
                        <c:v>27</c:v>
                      </c:pt>
                      <c:pt idx="3">
                        <c:v>4</c:v>
                      </c:pt>
                      <c:pt idx="4">
                        <c:v>13</c:v>
                      </c:pt>
                      <c:pt idx="5">
                        <c:v>0</c:v>
                      </c:pt>
                      <c:pt idx="6">
                        <c:v>0</c:v>
                      </c:pt>
                      <c:pt idx="8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D26-46D0-BEB2-CDABAA12510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'!$K$139</c15:sqref>
                        </c15:formulaRef>
                      </c:ext>
                    </c:extLst>
                    <c:strCache>
                      <c:ptCount val="1"/>
                      <c:pt idx="0">
                        <c:v>TOTAL 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'!$L$134:$T$134</c15:sqref>
                        </c15:formulaRef>
                      </c:ext>
                    </c:extLst>
                    <c:strCache>
                      <c:ptCount val="9"/>
                      <c:pt idx="0">
                        <c:v>Inestabilidad Emocional 
62.74%</c:v>
                      </c:pt>
                      <c:pt idx="1">
                        <c:v>Violencia Familiar 
24.14%</c:v>
                      </c:pt>
                      <c:pt idx="2">
                        <c:v>Duelo
7.75%</c:v>
                      </c:pt>
                      <c:pt idx="3">
                        <c:v>Contención Emocional
0.53%</c:v>
                      </c:pt>
                      <c:pt idx="4">
                        <c:v>Violencia Comunitaria
0.66%</c:v>
                      </c:pt>
                      <c:pt idx="5">
                        <c:v>Separación
1.13%</c:v>
                      </c:pt>
                      <c:pt idx="6">
                        <c:v>Violencia Laboral
0.13%</c:v>
                      </c:pt>
                      <c:pt idx="7">
                        <c:v>Violencia de Género 
1.60%</c:v>
                      </c:pt>
                      <c:pt idx="8">
                        <c:v>Otros 
0.27%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'!$L$139:$T$139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65.333333333333329</c:v>
                      </c:pt>
                      <c:pt idx="1">
                        <c:v>22.222222222222221</c:v>
                      </c:pt>
                      <c:pt idx="2">
                        <c:v>6</c:v>
                      </c:pt>
                      <c:pt idx="3">
                        <c:v>0.88888888888888884</c:v>
                      </c:pt>
                      <c:pt idx="4">
                        <c:v>2.8888888888888888</c:v>
                      </c:pt>
                      <c:pt idx="5">
                        <c:v>0</c:v>
                      </c:pt>
                      <c:pt idx="6">
                        <c:v>0</c:v>
                      </c:pt>
                      <c:pt idx="8">
                        <c:v>2.6666666666666665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D26-46D0-BEB2-CDABAA12510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'!$K$140</c15:sqref>
                        </c15:formulaRef>
                      </c:ext>
                    </c:extLst>
                    <c:strCache>
                      <c:ptCount val="1"/>
                      <c:pt idx="0">
                        <c:v>ENE - 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19050"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6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'!$L$134:$T$134</c15:sqref>
                        </c15:formulaRef>
                      </c:ext>
                    </c:extLst>
                    <c:strCache>
                      <c:ptCount val="9"/>
                      <c:pt idx="0">
                        <c:v>Inestabilidad Emocional 
62.74%</c:v>
                      </c:pt>
                      <c:pt idx="1">
                        <c:v>Violencia Familiar 
24.14%</c:v>
                      </c:pt>
                      <c:pt idx="2">
                        <c:v>Duelo
7.75%</c:v>
                      </c:pt>
                      <c:pt idx="3">
                        <c:v>Contención Emocional
0.53%</c:v>
                      </c:pt>
                      <c:pt idx="4">
                        <c:v>Violencia Comunitaria
0.66%</c:v>
                      </c:pt>
                      <c:pt idx="5">
                        <c:v>Separación
1.13%</c:v>
                      </c:pt>
                      <c:pt idx="6">
                        <c:v>Violencia Laboral
0.13%</c:v>
                      </c:pt>
                      <c:pt idx="7">
                        <c:v>Violencia de Género 
1.60%</c:v>
                      </c:pt>
                      <c:pt idx="8">
                        <c:v>Otros 
0.27%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'!$L$140:$T$140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421</c:v>
                      </c:pt>
                      <c:pt idx="1">
                        <c:v>162</c:v>
                      </c:pt>
                      <c:pt idx="2">
                        <c:v>52</c:v>
                      </c:pt>
                      <c:pt idx="3">
                        <c:v>0</c:v>
                      </c:pt>
                      <c:pt idx="4">
                        <c:v>12</c:v>
                      </c:pt>
                      <c:pt idx="5">
                        <c:v>7</c:v>
                      </c:pt>
                      <c:pt idx="6">
                        <c:v>0</c:v>
                      </c:pt>
                      <c:pt idx="8">
                        <c:v>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D26-46D0-BEB2-CDABAA125101}"/>
                  </c:ext>
                </c:extLst>
              </c15:ser>
            </c15:filteredBarSeries>
          </c:ext>
        </c:extLst>
      </c:barChart>
      <c:catAx>
        <c:axId val="2778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24928"/>
        <c:crosses val="autoZero"/>
        <c:auto val="1"/>
        <c:lblAlgn val="ctr"/>
        <c:lblOffset val="100"/>
        <c:noMultiLvlLbl val="0"/>
      </c:catAx>
      <c:valAx>
        <c:axId val="27782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</a:t>
            </a:r>
          </a:p>
          <a:p>
            <a:pPr>
              <a:defRPr/>
            </a:pPr>
            <a:r>
              <a:rPr lang="es-MX"/>
              <a:t>ÁREA JURÍDICO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7888653017690017E-2"/>
          <c:y val="0.12195656729385165"/>
          <c:w val="0.93766053366787949"/>
          <c:h val="0.66385140018743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'TABLAS '!$AT$69</c:f>
              <c:strCache>
                <c:ptCount val="1"/>
                <c:pt idx="0">
                  <c:v>199 Atenciones en el IMMSJRQ</c:v>
                </c:pt>
              </c:strCache>
            </c:strRef>
          </c:tx>
          <c:spPr>
            <a:solidFill>
              <a:schemeClr val="accent3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'!$AS$70:$AS$82</c15:sqref>
                  </c15:fullRef>
                </c:ext>
              </c:extLst>
              <c:f>'TABLAS '!$AS$73:$AS$75</c:f>
              <c:strCache>
                <c:ptCount val="3"/>
                <c:pt idx="0">
                  <c:v>ABR
35.40%</c:v>
                </c:pt>
                <c:pt idx="1">
                  <c:v>MAY
37.17%</c:v>
                </c:pt>
                <c:pt idx="2">
                  <c:v>JUN
27.43%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'!$AT$70:$AT$82</c15:sqref>
                  </c15:fullRef>
                </c:ext>
              </c:extLst>
              <c:f>'TABLAS '!$AT$73:$AT$75</c:f>
              <c:numCache>
                <c:formatCode>General</c:formatCode>
                <c:ptCount val="3"/>
                <c:pt idx="0">
                  <c:v>80</c:v>
                </c:pt>
                <c:pt idx="1">
                  <c:v>71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8-4B43-8804-27EB84AB84EE}"/>
            </c:ext>
          </c:extLst>
        </c:ser>
        <c:ser>
          <c:idx val="1"/>
          <c:order val="1"/>
          <c:tx>
            <c:strRef>
              <c:f>'TABLAS '!$AU$69</c:f>
              <c:strCache>
                <c:ptCount val="1"/>
                <c:pt idx="0">
                  <c:v>140 Atenciones en el IQM</c:v>
                </c:pt>
              </c:strCache>
            </c:strRef>
          </c:tx>
          <c:spPr>
            <a:solidFill>
              <a:schemeClr val="bg2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'!$AS$70:$AS$82</c15:sqref>
                  </c15:fullRef>
                </c:ext>
              </c:extLst>
              <c:f>'TABLAS '!$AS$73:$AS$75</c:f>
              <c:strCache>
                <c:ptCount val="3"/>
                <c:pt idx="0">
                  <c:v>ABR
35.40%</c:v>
                </c:pt>
                <c:pt idx="1">
                  <c:v>MAY
37.17%</c:v>
                </c:pt>
                <c:pt idx="2">
                  <c:v>JUN
27.43%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'!$AU$70:$AU$82</c15:sqref>
                  </c15:fullRef>
                </c:ext>
              </c:extLst>
              <c:f>'TABLAS '!$AU$73:$AU$75</c:f>
              <c:numCache>
                <c:formatCode>General</c:formatCode>
                <c:ptCount val="3"/>
                <c:pt idx="0">
                  <c:v>40</c:v>
                </c:pt>
                <c:pt idx="1">
                  <c:v>55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18-4B43-8804-27EB84AB8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7822576"/>
        <c:axId val="27781983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'TABLAS '!$AV$68:$AV$69</c15:sqref>
                        </c15:formulaRef>
                      </c:ext>
                    </c:extLst>
                    <c:strCache>
                      <c:ptCount val="2"/>
                      <c:pt idx="0">
                        <c:v>ATENCIONES BRINDADAS 
ÁREA JURÍDICO</c:v>
                      </c:pt>
                      <c:pt idx="1">
                        <c:v>total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'TABLAS '!$AS$70:$AS$82</c15:sqref>
                        </c15:fullRef>
                        <c15:formulaRef>
                          <c15:sqref>'TABLAS '!$AS$73:$AS$75</c15:sqref>
                        </c15:formulaRef>
                      </c:ext>
                    </c:extLst>
                    <c:strCache>
                      <c:ptCount val="3"/>
                      <c:pt idx="0">
                        <c:v>ABR
35.40%</c:v>
                      </c:pt>
                      <c:pt idx="1">
                        <c:v>MAY
37.17%</c:v>
                      </c:pt>
                      <c:pt idx="2">
                        <c:v>JUN
27.43%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'!$AV$70:$AV$82</c15:sqref>
                        </c15:fullRef>
                        <c15:formulaRef>
                          <c15:sqref>'TABLAS '!$AV$73:$AV$75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120</c:v>
                      </c:pt>
                      <c:pt idx="1">
                        <c:v>126</c:v>
                      </c:pt>
                      <c:pt idx="2">
                        <c:v>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E18-4B43-8804-27EB84AB84EE}"/>
                  </c:ext>
                </c:extLst>
              </c15:ser>
            </c15:filteredBarSeries>
          </c:ext>
        </c:extLst>
      </c:barChart>
      <c:catAx>
        <c:axId val="27782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19832"/>
        <c:crosses val="autoZero"/>
        <c:auto val="1"/>
        <c:lblAlgn val="ctr"/>
        <c:lblOffset val="100"/>
        <c:noMultiLvlLbl val="0"/>
      </c:catAx>
      <c:valAx>
        <c:axId val="277819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2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863566868281589E-3"/>
          <c:y val="0.93902783619175523"/>
          <c:w val="0.98137093496203998"/>
          <c:h val="6.09721638082447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TIPOS DE VIOLENCIA PRESENTE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4199641866841647E-2"/>
          <c:y val="9.7975871720519525E-2"/>
          <c:w val="0.92918090483108595"/>
          <c:h val="0.80161962331083236"/>
        </c:manualLayout>
      </c:layout>
      <c:barChart>
        <c:barDir val="col"/>
        <c:grouping val="clustered"/>
        <c:varyColors val="0"/>
        <c:ser>
          <c:idx val="6"/>
          <c:order val="6"/>
          <c:tx>
            <c:strRef>
              <c:f>'TABLAS '!$AT$95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'!$AU$88:$AY$88</c:f>
              <c:strCache>
                <c:ptCount val="5"/>
                <c:pt idx="0">
                  <c:v>Psicológica 
75.52%</c:v>
                </c:pt>
                <c:pt idx="1">
                  <c:v>Física 
16.81%</c:v>
                </c:pt>
                <c:pt idx="2">
                  <c:v>Sexual 
3.54%</c:v>
                </c:pt>
                <c:pt idx="3">
                  <c:v>Economica
32.74%</c:v>
                </c:pt>
                <c:pt idx="4">
                  <c:v>Patrimonial 
10.62%</c:v>
                </c:pt>
              </c:strCache>
              <c:extLst xmlns:c15="http://schemas.microsoft.com/office/drawing/2012/chart"/>
            </c:strRef>
          </c:cat>
          <c:val>
            <c:numRef>
              <c:f>'TABLAS '!$AU$95:$AY$95</c:f>
              <c:numCache>
                <c:formatCode>General</c:formatCode>
                <c:ptCount val="5"/>
                <c:pt idx="0">
                  <c:v>256</c:v>
                </c:pt>
                <c:pt idx="1">
                  <c:v>57</c:v>
                </c:pt>
                <c:pt idx="2">
                  <c:v>12</c:v>
                </c:pt>
                <c:pt idx="3">
                  <c:v>111</c:v>
                </c:pt>
                <c:pt idx="4">
                  <c:v>36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FC56-4491-B3E6-2B0108142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406664"/>
        <c:axId val="278405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'!$AT$89</c15:sqref>
                        </c15:formulaRef>
                      </c:ext>
                    </c:extLst>
                    <c:strCache>
                      <c:ptCount val="1"/>
                      <c:pt idx="0">
                        <c:v>ENE-MAR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'!$AU$88:$AY$88</c15:sqref>
                        </c15:formulaRef>
                      </c:ext>
                    </c:extLst>
                    <c:strCache>
                      <c:ptCount val="5"/>
                      <c:pt idx="0">
                        <c:v>Psicológica 
75.52%</c:v>
                      </c:pt>
                      <c:pt idx="1">
                        <c:v>Física 
16.81%</c:v>
                      </c:pt>
                      <c:pt idx="2">
                        <c:v>Sexual 
3.54%</c:v>
                      </c:pt>
                      <c:pt idx="3">
                        <c:v>Economica
32.74%</c:v>
                      </c:pt>
                      <c:pt idx="4">
                        <c:v>Patrimonial 
10.62%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'!$AU$89:$AY$89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C56-4491-B3E6-2B0108142DC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'!$AT$90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'!$AU$88:$AY$88</c15:sqref>
                        </c15:formulaRef>
                      </c:ext>
                    </c:extLst>
                    <c:strCache>
                      <c:ptCount val="5"/>
                      <c:pt idx="0">
                        <c:v>Psicológica 
75.52%</c:v>
                      </c:pt>
                      <c:pt idx="1">
                        <c:v>Física 
16.81%</c:v>
                      </c:pt>
                      <c:pt idx="2">
                        <c:v>Sexual 
3.54%</c:v>
                      </c:pt>
                      <c:pt idx="3">
                        <c:v>Economica
32.74%</c:v>
                      </c:pt>
                      <c:pt idx="4">
                        <c:v>Patrimonial 
10.62%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'!$AU$90:$AY$90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254</c:v>
                      </c:pt>
                      <c:pt idx="1">
                        <c:v>61</c:v>
                      </c:pt>
                      <c:pt idx="2">
                        <c:v>30</c:v>
                      </c:pt>
                      <c:pt idx="3">
                        <c:v>73</c:v>
                      </c:pt>
                      <c:pt idx="4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C56-4491-B3E6-2B0108142DC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'!$AT$91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'!$AU$88:$AY$88</c15:sqref>
                        </c15:formulaRef>
                      </c:ext>
                    </c:extLst>
                    <c:strCache>
                      <c:ptCount val="5"/>
                      <c:pt idx="0">
                        <c:v>Psicológica 
75.52%</c:v>
                      </c:pt>
                      <c:pt idx="1">
                        <c:v>Física 
16.81%</c:v>
                      </c:pt>
                      <c:pt idx="2">
                        <c:v>Sexual 
3.54%</c:v>
                      </c:pt>
                      <c:pt idx="3">
                        <c:v>Economica
32.74%</c:v>
                      </c:pt>
                      <c:pt idx="4">
                        <c:v>Patrimonial 
10.62%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'!$AU$91:$AY$91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228</c:v>
                      </c:pt>
                      <c:pt idx="1">
                        <c:v>118</c:v>
                      </c:pt>
                      <c:pt idx="2">
                        <c:v>23</c:v>
                      </c:pt>
                      <c:pt idx="3">
                        <c:v>148</c:v>
                      </c:pt>
                      <c:pt idx="4">
                        <c:v>101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C56-4491-B3E6-2B0108142DC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'!$AT$92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'!$AU$88:$AY$88</c15:sqref>
                        </c15:formulaRef>
                      </c:ext>
                    </c:extLst>
                    <c:strCache>
                      <c:ptCount val="5"/>
                      <c:pt idx="0">
                        <c:v>Psicológica 
75.52%</c:v>
                      </c:pt>
                      <c:pt idx="1">
                        <c:v>Física 
16.81%</c:v>
                      </c:pt>
                      <c:pt idx="2">
                        <c:v>Sexual 
3.54%</c:v>
                      </c:pt>
                      <c:pt idx="3">
                        <c:v>Economica
32.74%</c:v>
                      </c:pt>
                      <c:pt idx="4">
                        <c:v>Patrimonial 
10.62%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'!$AU$92:$AY$92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160</c:v>
                      </c:pt>
                      <c:pt idx="1">
                        <c:v>47</c:v>
                      </c:pt>
                      <c:pt idx="2">
                        <c:v>7</c:v>
                      </c:pt>
                      <c:pt idx="3">
                        <c:v>26</c:v>
                      </c:pt>
                      <c:pt idx="4">
                        <c:v>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C56-4491-B3E6-2B0108142DC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'!$AT$93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'!$AU$88:$AY$88</c15:sqref>
                        </c15:formulaRef>
                      </c:ext>
                    </c:extLst>
                    <c:strCache>
                      <c:ptCount val="5"/>
                      <c:pt idx="0">
                        <c:v>Psicológica 
75.52%</c:v>
                      </c:pt>
                      <c:pt idx="1">
                        <c:v>Física 
16.81%</c:v>
                      </c:pt>
                      <c:pt idx="2">
                        <c:v>Sexual 
3.54%</c:v>
                      </c:pt>
                      <c:pt idx="3">
                        <c:v>Economica
32.74%</c:v>
                      </c:pt>
                      <c:pt idx="4">
                        <c:v>Patrimonial 
10.62%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'!$AU$93:$AY$93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88.888888888888886</c:v>
                      </c:pt>
                      <c:pt idx="1">
                        <c:v>26.111111111111111</c:v>
                      </c:pt>
                      <c:pt idx="2">
                        <c:v>3.8888888888888888</c:v>
                      </c:pt>
                      <c:pt idx="3">
                        <c:v>14.444444444444445</c:v>
                      </c:pt>
                      <c:pt idx="4">
                        <c:v>7.7777777777777777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C56-4491-B3E6-2B0108142DC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'!$AT$94</c15:sqref>
                        </c15:formulaRef>
                      </c:ext>
                    </c:extLst>
                    <c:strCache>
                      <c:ptCount val="1"/>
                      <c:pt idx="0">
                        <c:v>ENE-MAR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'!$AU$88:$AY$88</c15:sqref>
                        </c15:formulaRef>
                      </c:ext>
                    </c:extLst>
                    <c:strCache>
                      <c:ptCount val="5"/>
                      <c:pt idx="0">
                        <c:v>Psicológica 
75.52%</c:v>
                      </c:pt>
                      <c:pt idx="1">
                        <c:v>Física 
16.81%</c:v>
                      </c:pt>
                      <c:pt idx="2">
                        <c:v>Sexual 
3.54%</c:v>
                      </c:pt>
                      <c:pt idx="3">
                        <c:v>Economica
32.74%</c:v>
                      </c:pt>
                      <c:pt idx="4">
                        <c:v>Patrimonial 
10.62%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'!$AU$94:$AY$94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265</c:v>
                      </c:pt>
                      <c:pt idx="1">
                        <c:v>71</c:v>
                      </c:pt>
                      <c:pt idx="2">
                        <c:v>10</c:v>
                      </c:pt>
                      <c:pt idx="3">
                        <c:v>91</c:v>
                      </c:pt>
                      <c:pt idx="4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C56-4491-B3E6-2B0108142DC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'!$AT$96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19050">
                    <a:solidFill>
                      <a:schemeClr val="bg2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F22C-4D34-A5CB-593ABF494AA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2-F22C-4D34-A5CB-593ABF494AA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F22C-4D34-A5CB-593ABF494AA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F22C-4D34-A5CB-593ABF494AA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accen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6-F22C-4D34-A5CB-593ABF494AAF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1-F22C-4D34-A5CB-593ABF494AAF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2-F22C-4D34-A5CB-593ABF494AAF}"/>
                      </c:ext>
                    </c:extLst>
                  </c:dLbl>
                  <c:dLbl>
                    <c:idx val="2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4-F22C-4D34-A5CB-593ABF494AAF}"/>
                      </c:ext>
                    </c:extLst>
                  </c:dLbl>
                  <c:dLbl>
                    <c:idx val="3"/>
                    <c:spPr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4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5-F22C-4D34-A5CB-593ABF494AAF}"/>
                      </c:ext>
                    </c:extLst>
                  </c:dLbl>
                  <c:dLbl>
                    <c:idx val="4"/>
                    <c:spPr>
                      <a:solidFill>
                        <a:srgbClr val="00B0F0"/>
                      </a:solidFill>
                      <a:ln>
                        <a:solidFill>
                          <a:schemeClr val="accent1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6-F22C-4D34-A5CB-593ABF494AA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'!$AU$88:$AY$88</c15:sqref>
                        </c15:formulaRef>
                      </c:ext>
                    </c:extLst>
                    <c:strCache>
                      <c:ptCount val="5"/>
                      <c:pt idx="0">
                        <c:v>Psicológica 
75.52%</c:v>
                      </c:pt>
                      <c:pt idx="1">
                        <c:v>Física 
16.81%</c:v>
                      </c:pt>
                      <c:pt idx="2">
                        <c:v>Sexual 
3.54%</c:v>
                      </c:pt>
                      <c:pt idx="3">
                        <c:v>Economica
32.74%</c:v>
                      </c:pt>
                      <c:pt idx="4">
                        <c:v>Patrimonial 
10.62%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'!$AU$96:$AY$96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C56-4491-B3E6-2B0108142DCC}"/>
                  </c:ext>
                </c:extLst>
              </c15:ser>
            </c15:filteredBarSeries>
          </c:ext>
        </c:extLst>
      </c:barChart>
      <c:catAx>
        <c:axId val="27840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5096"/>
        <c:crosses val="autoZero"/>
        <c:auto val="1"/>
        <c:lblAlgn val="ctr"/>
        <c:lblOffset val="100"/>
        <c:noMultiLvlLbl val="0"/>
      </c:catAx>
      <c:valAx>
        <c:axId val="278405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MODALIDAD DE VIOLENCIA QUE PRESENTAN  LAS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'TABLAS '!$BF$94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'!$BG$87:$BM$88</c:f>
              <c:strCache>
                <c:ptCount val="7"/>
                <c:pt idx="0">
                  <c:v>Familiar
90.56% </c:v>
                </c:pt>
                <c:pt idx="1">
                  <c:v>Laboral
0.88%</c:v>
                </c:pt>
                <c:pt idx="2">
                  <c:v>Comunitaria
5.31%</c:v>
                </c:pt>
                <c:pt idx="3">
                  <c:v>Digital
0.29%</c:v>
                </c:pt>
                <c:pt idx="4">
                  <c:v>Acoso Sexual 
1.18%</c:v>
                </c:pt>
                <c:pt idx="5">
                  <c:v>Noviazgo
0.59%</c:v>
                </c:pt>
                <c:pt idx="6">
                  <c:v>Institucional
0.29%</c:v>
                </c:pt>
              </c:strCache>
              <c:extLst xmlns:c15="http://schemas.microsoft.com/office/drawing/2012/chart"/>
            </c:strRef>
          </c:cat>
          <c:val>
            <c:numRef>
              <c:f>'TABLAS '!$BG$94:$BM$94</c:f>
              <c:numCache>
                <c:formatCode>General</c:formatCode>
                <c:ptCount val="7"/>
                <c:pt idx="0">
                  <c:v>307</c:v>
                </c:pt>
                <c:pt idx="1">
                  <c:v>3</c:v>
                </c:pt>
                <c:pt idx="2">
                  <c:v>18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2BA6-47CC-A300-C5240A100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407840"/>
        <c:axId val="2784015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'!$BF$89</c15:sqref>
                        </c15:formulaRef>
                      </c:ext>
                    </c:extLst>
                    <c:strCache>
                      <c:ptCount val="1"/>
                      <c:pt idx="0">
                        <c:v>ENE-MAR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'!$BG$87:$BM$88</c15:sqref>
                        </c15:formulaRef>
                      </c:ext>
                    </c:extLst>
                    <c:strCache>
                      <c:ptCount val="7"/>
                      <c:pt idx="0">
                        <c:v>Familiar
90.56% </c:v>
                      </c:pt>
                      <c:pt idx="1">
                        <c:v>Laboral
0.88%</c:v>
                      </c:pt>
                      <c:pt idx="2">
                        <c:v>Comunitaria
5.31%</c:v>
                      </c:pt>
                      <c:pt idx="3">
                        <c:v>Digital
0.29%</c:v>
                      </c:pt>
                      <c:pt idx="4">
                        <c:v>Acoso Sexual 
1.18%</c:v>
                      </c:pt>
                      <c:pt idx="5">
                        <c:v>Noviazgo
0.59%</c:v>
                      </c:pt>
                      <c:pt idx="6">
                        <c:v>Institucional
0.29%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'!$BG$89:$BM$89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BA6-47CC-A300-C5240A1009C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'!$BF$90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'!$BG$87:$BM$88</c15:sqref>
                        </c15:formulaRef>
                      </c:ext>
                    </c:extLst>
                    <c:strCache>
                      <c:ptCount val="7"/>
                      <c:pt idx="0">
                        <c:v>Familiar
90.56% </c:v>
                      </c:pt>
                      <c:pt idx="1">
                        <c:v>Laboral
0.88%</c:v>
                      </c:pt>
                      <c:pt idx="2">
                        <c:v>Comunitaria
5.31%</c:v>
                      </c:pt>
                      <c:pt idx="3">
                        <c:v>Digital
0.29%</c:v>
                      </c:pt>
                      <c:pt idx="4">
                        <c:v>Acoso Sexual 
1.18%</c:v>
                      </c:pt>
                      <c:pt idx="5">
                        <c:v>Noviazgo
0.59%</c:v>
                      </c:pt>
                      <c:pt idx="6">
                        <c:v>Institucional
0.29%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'!$BG$90:$BM$90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203</c:v>
                      </c:pt>
                      <c:pt idx="1">
                        <c:v>12</c:v>
                      </c:pt>
                      <c:pt idx="2">
                        <c:v>37</c:v>
                      </c:pt>
                      <c:pt idx="3">
                        <c:v>0</c:v>
                      </c:pt>
                      <c:pt idx="4">
                        <c:v>12</c:v>
                      </c:pt>
                      <c:pt idx="5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BA6-47CC-A300-C5240A1009C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'!$BF$91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'!$BG$87:$BM$88</c15:sqref>
                        </c15:formulaRef>
                      </c:ext>
                    </c:extLst>
                    <c:strCache>
                      <c:ptCount val="7"/>
                      <c:pt idx="0">
                        <c:v>Familiar
90.56% </c:v>
                      </c:pt>
                      <c:pt idx="1">
                        <c:v>Laboral
0.88%</c:v>
                      </c:pt>
                      <c:pt idx="2">
                        <c:v>Comunitaria
5.31%</c:v>
                      </c:pt>
                      <c:pt idx="3">
                        <c:v>Digital
0.29%</c:v>
                      </c:pt>
                      <c:pt idx="4">
                        <c:v>Acoso Sexual 
1.18%</c:v>
                      </c:pt>
                      <c:pt idx="5">
                        <c:v>Noviazgo
0.59%</c:v>
                      </c:pt>
                      <c:pt idx="6">
                        <c:v>Institucional
0.29%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'!$BG$91:$BM$91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272</c:v>
                      </c:pt>
                      <c:pt idx="1">
                        <c:v>0</c:v>
                      </c:pt>
                      <c:pt idx="2">
                        <c:v>23</c:v>
                      </c:pt>
                      <c:pt idx="3">
                        <c:v>0</c:v>
                      </c:pt>
                      <c:pt idx="4">
                        <c:v>9</c:v>
                      </c:pt>
                      <c:pt idx="5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BA6-47CC-A300-C5240A1009C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'!$BF$92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'!$BG$87:$BM$88</c15:sqref>
                        </c15:formulaRef>
                      </c:ext>
                    </c:extLst>
                    <c:strCache>
                      <c:ptCount val="7"/>
                      <c:pt idx="0">
                        <c:v>Familiar
90.56% </c:v>
                      </c:pt>
                      <c:pt idx="1">
                        <c:v>Laboral
0.88%</c:v>
                      </c:pt>
                      <c:pt idx="2">
                        <c:v>Comunitaria
5.31%</c:v>
                      </c:pt>
                      <c:pt idx="3">
                        <c:v>Digital
0.29%</c:v>
                      </c:pt>
                      <c:pt idx="4">
                        <c:v>Acoso Sexual 
1.18%</c:v>
                      </c:pt>
                      <c:pt idx="5">
                        <c:v>Noviazgo
0.59%</c:v>
                      </c:pt>
                      <c:pt idx="6">
                        <c:v>Institucional
0.29%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'!$BG$92:$BM$92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163</c:v>
                      </c:pt>
                      <c:pt idx="1">
                        <c:v>1</c:v>
                      </c:pt>
                      <c:pt idx="2">
                        <c:v>10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BA6-47CC-A300-C5240A100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'!$BF$93</c15:sqref>
                        </c15:formulaRef>
                      </c:ext>
                    </c:extLst>
                    <c:strCache>
                      <c:ptCount val="1"/>
                      <c:pt idx="0">
                        <c:v>ENE-MAR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'!$BG$87:$BM$88</c15:sqref>
                        </c15:formulaRef>
                      </c:ext>
                    </c:extLst>
                    <c:strCache>
                      <c:ptCount val="7"/>
                      <c:pt idx="0">
                        <c:v>Familiar
90.56% </c:v>
                      </c:pt>
                      <c:pt idx="1">
                        <c:v>Laboral
0.88%</c:v>
                      </c:pt>
                      <c:pt idx="2">
                        <c:v>Comunitaria
5.31%</c:v>
                      </c:pt>
                      <c:pt idx="3">
                        <c:v>Digital
0.29%</c:v>
                      </c:pt>
                      <c:pt idx="4">
                        <c:v>Acoso Sexual 
1.18%</c:v>
                      </c:pt>
                      <c:pt idx="5">
                        <c:v>Noviazgo
0.59%</c:v>
                      </c:pt>
                      <c:pt idx="6">
                        <c:v>Institucional
0.29%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'!$BG$93:$BM$93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259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1</c:v>
                      </c:pt>
                      <c:pt idx="4">
                        <c:v>5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BA6-47CC-A300-C5240A1009C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'!$BF$95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'!$BG$87:$BM$88</c15:sqref>
                        </c15:formulaRef>
                      </c:ext>
                    </c:extLst>
                    <c:strCache>
                      <c:ptCount val="7"/>
                      <c:pt idx="0">
                        <c:v>Familiar
90.56% </c:v>
                      </c:pt>
                      <c:pt idx="1">
                        <c:v>Laboral
0.88%</c:v>
                      </c:pt>
                      <c:pt idx="2">
                        <c:v>Comunitaria
5.31%</c:v>
                      </c:pt>
                      <c:pt idx="3">
                        <c:v>Digital
0.29%</c:v>
                      </c:pt>
                      <c:pt idx="4">
                        <c:v>Acoso Sexual 
1.18%</c:v>
                      </c:pt>
                      <c:pt idx="5">
                        <c:v>Noviazgo
0.59%</c:v>
                      </c:pt>
                      <c:pt idx="6">
                        <c:v>Institucional
0.29%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'!$BG$95:$BM$95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BA6-47CC-A300-C5240A1009C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'!$BF$96</c15:sqref>
                        </c15:formulaRef>
                      </c:ext>
                    </c:extLst>
                    <c:strCache>
                      <c:ptCount val="1"/>
                      <c:pt idx="0">
                        <c:v>OCT-DIC 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'!$BG$87:$BM$88</c15:sqref>
                        </c15:formulaRef>
                      </c:ext>
                    </c:extLst>
                    <c:strCache>
                      <c:ptCount val="7"/>
                      <c:pt idx="0">
                        <c:v>Familiar
90.56% </c:v>
                      </c:pt>
                      <c:pt idx="1">
                        <c:v>Laboral
0.88%</c:v>
                      </c:pt>
                      <c:pt idx="2">
                        <c:v>Comunitaria
5.31%</c:v>
                      </c:pt>
                      <c:pt idx="3">
                        <c:v>Digital
0.29%</c:v>
                      </c:pt>
                      <c:pt idx="4">
                        <c:v>Acoso Sexual 
1.18%</c:v>
                      </c:pt>
                      <c:pt idx="5">
                        <c:v>Noviazgo
0.59%</c:v>
                      </c:pt>
                      <c:pt idx="6">
                        <c:v>Institucional
0.29%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'!$BG$96:$BM$96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BA6-47CC-A300-C5240A1009CD}"/>
                  </c:ext>
                </c:extLst>
              </c15:ser>
            </c15:filteredBarSeries>
          </c:ext>
        </c:extLst>
      </c:barChart>
      <c:catAx>
        <c:axId val="27840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1568"/>
        <c:crosses val="autoZero"/>
        <c:auto val="1"/>
        <c:lblAlgn val="ctr"/>
        <c:lblOffset val="100"/>
        <c:noMultiLvlLbl val="0"/>
      </c:catAx>
      <c:valAx>
        <c:axId val="27840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NIVELES DE RIESGO  Y CASOS DE VIOLENCIA PRESENTE 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'!$AT$110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'!$AU$102:$AX$103</c:f>
              <c:strCache>
                <c:ptCount val="4"/>
                <c:pt idx="0">
                  <c:v>Sin Riesgo
33.33%</c:v>
                </c:pt>
                <c:pt idx="1">
                  <c:v>Riesgo Moderado
67.70%</c:v>
                </c:pt>
                <c:pt idx="2">
                  <c:v>Riesgo Medio
8.25% </c:v>
                </c:pt>
                <c:pt idx="3">
                  <c:v>Riesgo Alto
1.72%</c:v>
                </c:pt>
              </c:strCache>
              <c:extLst xmlns:c15="http://schemas.microsoft.com/office/drawing/2012/chart"/>
            </c:strRef>
          </c:cat>
          <c:val>
            <c:numRef>
              <c:f>'TABLAS '!$AU$110:$AX$110</c:f>
              <c:numCache>
                <c:formatCode>0</c:formatCode>
                <c:ptCount val="4"/>
                <c:pt idx="0">
                  <c:v>113</c:v>
                </c:pt>
                <c:pt idx="1">
                  <c:v>197</c:v>
                </c:pt>
                <c:pt idx="2">
                  <c:v>24</c:v>
                </c:pt>
                <c:pt idx="3">
                  <c:v>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3D3-42E8-BCDD-9657D711F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401960"/>
        <c:axId val="278408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'!$AT$104</c15:sqref>
                        </c15:formulaRef>
                      </c:ext>
                    </c:extLst>
                    <c:strCache>
                      <c:ptCount val="1"/>
                      <c:pt idx="0">
                        <c:v>ENE-MAR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'!$AU$102:$AX$103</c15:sqref>
                        </c15:formulaRef>
                      </c:ext>
                    </c:extLst>
                    <c:strCache>
                      <c:ptCount val="4"/>
                      <c:pt idx="0">
                        <c:v>Sin Riesgo
33.33%</c:v>
                      </c:pt>
                      <c:pt idx="1">
                        <c:v>Riesgo Moderado
67.70%</c:v>
                      </c:pt>
                      <c:pt idx="2">
                        <c:v>Riesgo Medio
8.25% </c:v>
                      </c:pt>
                      <c:pt idx="3">
                        <c:v>Riesgo Alto
1.72%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'!$AU$104:$AX$104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3D3-42E8-BCDD-9657D711FB0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'!$AT$105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'!$AU$102:$AX$103</c15:sqref>
                        </c15:formulaRef>
                      </c:ext>
                    </c:extLst>
                    <c:strCache>
                      <c:ptCount val="4"/>
                      <c:pt idx="0">
                        <c:v>Sin Riesgo
33.33%</c:v>
                      </c:pt>
                      <c:pt idx="1">
                        <c:v>Riesgo Moderado
67.70%</c:v>
                      </c:pt>
                      <c:pt idx="2">
                        <c:v>Riesgo Medio
8.25% </c:v>
                      </c:pt>
                      <c:pt idx="3">
                        <c:v>Riesgo Alto
1.72%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'!$AU$105:$AX$105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80</c:v>
                      </c:pt>
                      <c:pt idx="1">
                        <c:v>159</c:v>
                      </c:pt>
                      <c:pt idx="2">
                        <c:v>23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3D3-42E8-BCDD-9657D711FB0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'!$AT$106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'!$AU$102:$AX$103</c15:sqref>
                        </c15:formulaRef>
                      </c:ext>
                    </c:extLst>
                    <c:strCache>
                      <c:ptCount val="4"/>
                      <c:pt idx="0">
                        <c:v>Sin Riesgo
33.33%</c:v>
                      </c:pt>
                      <c:pt idx="1">
                        <c:v>Riesgo Moderado
67.70%</c:v>
                      </c:pt>
                      <c:pt idx="2">
                        <c:v>Riesgo Medio
8.25% </c:v>
                      </c:pt>
                      <c:pt idx="3">
                        <c:v>Riesgo Alto
1.72%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'!$AU$106:$AX$106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66</c:v>
                      </c:pt>
                      <c:pt idx="1">
                        <c:v>144</c:v>
                      </c:pt>
                      <c:pt idx="2">
                        <c:v>94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3D3-42E8-BCDD-9657D711FB0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'!$AT$107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9DEA-4322-89EE-07FF7B548972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6">
                          <a:lumMod val="75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9DEA-4322-89EE-07FF7B548972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9DEA-4322-89EE-07FF7B548972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33CCCC"/>
                    </a:solidFill>
                    <a:ln>
                      <a:solidFill>
                        <a:schemeClr val="accen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9DEA-4322-89EE-07FF7B548972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9DEA-4322-89EE-07FF7B548972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9DEA-4322-89EE-07FF7B548972}"/>
                      </c:ext>
                    </c:extLst>
                  </c:dLbl>
                  <c:dLbl>
                    <c:idx val="2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5-9DEA-4322-89EE-07FF7B548972}"/>
                      </c:ext>
                    </c:extLst>
                  </c:dLbl>
                  <c:dLbl>
                    <c:idx val="3"/>
                    <c:spPr>
                      <a:solidFill>
                        <a:srgbClr val="33CCCC"/>
                      </a:solidFill>
                      <a:ln>
                        <a:solidFill>
                          <a:schemeClr val="accent1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9DEA-4322-89EE-07FF7B54897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'!$AU$102:$AX$103</c15:sqref>
                        </c15:formulaRef>
                      </c:ext>
                    </c:extLst>
                    <c:strCache>
                      <c:ptCount val="4"/>
                      <c:pt idx="0">
                        <c:v>Sin Riesgo
33.33%</c:v>
                      </c:pt>
                      <c:pt idx="1">
                        <c:v>Riesgo Moderado
67.70%</c:v>
                      </c:pt>
                      <c:pt idx="2">
                        <c:v>Riesgo Medio
8.25% </c:v>
                      </c:pt>
                      <c:pt idx="3">
                        <c:v>Riesgo Alto
1.72%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'!$AU$107:$AX$107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61</c:v>
                      </c:pt>
                      <c:pt idx="1">
                        <c:v>111</c:v>
                      </c:pt>
                      <c:pt idx="2">
                        <c:v>6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3D3-42E8-BCDD-9657D711FB0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'!$AT$108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'!$AU$102:$AX$103</c15:sqref>
                        </c15:formulaRef>
                      </c:ext>
                    </c:extLst>
                    <c:strCache>
                      <c:ptCount val="4"/>
                      <c:pt idx="0">
                        <c:v>Sin Riesgo
33.33%</c:v>
                      </c:pt>
                      <c:pt idx="1">
                        <c:v>Riesgo Moderado
67.70%</c:v>
                      </c:pt>
                      <c:pt idx="2">
                        <c:v>Riesgo Medio
8.25% </c:v>
                      </c:pt>
                      <c:pt idx="3">
                        <c:v>Riesgo Alto
1.72%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'!$AU$108:$AX$108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33.888888888888886</c:v>
                      </c:pt>
                      <c:pt idx="1">
                        <c:v>61.666666666666664</c:v>
                      </c:pt>
                      <c:pt idx="2">
                        <c:v>3.3333333333333335</c:v>
                      </c:pt>
                      <c:pt idx="3">
                        <c:v>1.1111111111111112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3D3-42E8-BCDD-9657D711FB0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'!$AT$109</c15:sqref>
                        </c15:formulaRef>
                      </c:ext>
                    </c:extLst>
                    <c:strCache>
                      <c:ptCount val="1"/>
                      <c:pt idx="0">
                        <c:v>ENE-MAR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'!$AU$102:$AX$103</c15:sqref>
                        </c15:formulaRef>
                      </c:ext>
                    </c:extLst>
                    <c:strCache>
                      <c:ptCount val="4"/>
                      <c:pt idx="0">
                        <c:v>Sin Riesgo
33.33%</c:v>
                      </c:pt>
                      <c:pt idx="1">
                        <c:v>Riesgo Moderado
67.70%</c:v>
                      </c:pt>
                      <c:pt idx="2">
                        <c:v>Riesgo Medio
8.25% </c:v>
                      </c:pt>
                      <c:pt idx="3">
                        <c:v>Riesgo Alto
1.72%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'!$AU$109:$AX$109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99</c:v>
                      </c:pt>
                      <c:pt idx="1">
                        <c:v>150</c:v>
                      </c:pt>
                      <c:pt idx="2">
                        <c:v>39</c:v>
                      </c:pt>
                      <c:pt idx="3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3D3-42E8-BCDD-9657D711FB0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'!$AT$111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'!$AU$102:$AX$103</c15:sqref>
                        </c15:formulaRef>
                      </c:ext>
                    </c:extLst>
                    <c:strCache>
                      <c:ptCount val="4"/>
                      <c:pt idx="0">
                        <c:v>Sin Riesgo
33.33%</c:v>
                      </c:pt>
                      <c:pt idx="1">
                        <c:v>Riesgo Moderado
67.70%</c:v>
                      </c:pt>
                      <c:pt idx="2">
                        <c:v>Riesgo Medio
8.25% </c:v>
                      </c:pt>
                      <c:pt idx="3">
                        <c:v>Riesgo Alto
1.72%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'!$AU$111:$AX$111</c15:sqref>
                        </c15:formulaRef>
                      </c:ext>
                    </c:extLst>
                    <c:numCache>
                      <c:formatCode>0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3D3-42E8-BCDD-9657D711FB0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'!$AT$112</c15:sqref>
                        </c15:formulaRef>
                      </c:ext>
                    </c:extLst>
                    <c:strCache>
                      <c:ptCount val="1"/>
                      <c:pt idx="0">
                        <c:v>OCT-DIC 24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'!$AU$102:$AX$103</c15:sqref>
                        </c15:formulaRef>
                      </c:ext>
                    </c:extLst>
                    <c:strCache>
                      <c:ptCount val="4"/>
                      <c:pt idx="0">
                        <c:v>Sin Riesgo
33.33%</c:v>
                      </c:pt>
                      <c:pt idx="1">
                        <c:v>Riesgo Moderado
67.70%</c:v>
                      </c:pt>
                      <c:pt idx="2">
                        <c:v>Riesgo Medio
8.25% </c:v>
                      </c:pt>
                      <c:pt idx="3">
                        <c:v>Riesgo Alto
1.72%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'!$AU$112:$AX$112</c15:sqref>
                        </c15:formulaRef>
                      </c:ext>
                    </c:extLst>
                    <c:numCache>
                      <c:formatCode>0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EF6-49AE-BD51-A9A28181DA0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'!$AT$113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'!$AU$102:$AX$103</c15:sqref>
                        </c15:formulaRef>
                      </c:ext>
                    </c:extLst>
                    <c:strCache>
                      <c:ptCount val="4"/>
                      <c:pt idx="0">
                        <c:v>Sin Riesgo
33.33%</c:v>
                      </c:pt>
                      <c:pt idx="1">
                        <c:v>Riesgo Moderado
67.70%</c:v>
                      </c:pt>
                      <c:pt idx="2">
                        <c:v>Riesgo Medio
8.25% </c:v>
                      </c:pt>
                      <c:pt idx="3">
                        <c:v>Riesgo Alto
1.72%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'!$AU$113:$AX$113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33.333333333333336</c:v>
                      </c:pt>
                      <c:pt idx="1">
                        <c:v>67.697594501718214</c:v>
                      </c:pt>
                      <c:pt idx="2">
                        <c:v>8.2474226804123703</c:v>
                      </c:pt>
                      <c:pt idx="3">
                        <c:v>1.7182130584192439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EF6-49AE-BD51-A9A28181DA03}"/>
                  </c:ext>
                </c:extLst>
              </c15:ser>
            </c15:filteredBarSeries>
          </c:ext>
        </c:extLst>
      </c:barChart>
      <c:catAx>
        <c:axId val="278401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8624"/>
        <c:crosses val="autoZero"/>
        <c:auto val="1"/>
        <c:lblAlgn val="ctr"/>
        <c:lblOffset val="100"/>
        <c:noMultiLvlLbl val="0"/>
      </c:catAx>
      <c:valAx>
        <c:axId val="27840862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1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MOTIVOS MÁS FRECUENTES DE ASESORÍA JURÍDICA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'!$BF$110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'!$BG$103:$BU$103</c15:sqref>
                  </c15:fullRef>
                </c:ext>
              </c:extLst>
              <c:f>'TABLAS '!$BG$103:$BT$103</c:f>
              <c:strCache>
                <c:ptCount val="14"/>
                <c:pt idx="0">
                  <c:v>Violencia Familiar 
23.30%</c:v>
                </c:pt>
                <c:pt idx="1">
                  <c:v>Pensión Alimenticia
37.46%</c:v>
                </c:pt>
                <c:pt idx="2">
                  <c:v>Guarda, Custodia y pensión 
38.34%</c:v>
                </c:pt>
                <c:pt idx="3">
                  <c:v>Divorcio
23.59%</c:v>
                </c:pt>
                <c:pt idx="4">
                  <c:v>Convivencia 
8.55%</c:v>
                </c:pt>
                <c:pt idx="5">
                  <c:v>Medidas Cautelares
2.35%</c:v>
                </c:pt>
                <c:pt idx="6">
                  <c:v>Sucesorio Intestamentario
0.58%</c:v>
                </c:pt>
                <c:pt idx="7">
                  <c:v>Acoso Sexual/
Hostigamiento 
2.65%</c:v>
                </c:pt>
                <c:pt idx="8">
                  <c:v>Reconocimiento de Paternidad
0.29%</c:v>
                </c:pt>
                <c:pt idx="9">
                  <c:v>Lesiones
1.17%</c:v>
                </c:pt>
                <c:pt idx="10">
                  <c:v>Violencia de Género
2.65%</c:v>
                </c:pt>
                <c:pt idx="11">
                  <c:v>Incumplimiento de las obligaciones de asistencia familiar
4.42%</c:v>
                </c:pt>
                <c:pt idx="12">
                  <c:v>Amenazas
1.47% </c:v>
                </c:pt>
                <c:pt idx="13">
                  <c:v>Retención y Sustracción de menores
0.58%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'!$BG$110:$BU$110</c15:sqref>
                  </c15:fullRef>
                </c:ext>
              </c:extLst>
              <c:f>'TABLAS '!$BG$110:$BT$110</c:f>
              <c:numCache>
                <c:formatCode>General</c:formatCode>
                <c:ptCount val="14"/>
                <c:pt idx="0">
                  <c:v>79</c:v>
                </c:pt>
                <c:pt idx="1">
                  <c:v>127</c:v>
                </c:pt>
                <c:pt idx="2">
                  <c:v>130</c:v>
                </c:pt>
                <c:pt idx="3">
                  <c:v>80</c:v>
                </c:pt>
                <c:pt idx="4">
                  <c:v>29</c:v>
                </c:pt>
                <c:pt idx="5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1</c:v>
                </c:pt>
                <c:pt idx="9">
                  <c:v>4</c:v>
                </c:pt>
                <c:pt idx="10">
                  <c:v>9</c:v>
                </c:pt>
                <c:pt idx="11">
                  <c:v>15</c:v>
                </c:pt>
                <c:pt idx="12">
                  <c:v>5</c:v>
                </c:pt>
                <c:pt idx="13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36B2-4A9B-9E3E-F9D153872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78404704"/>
        <c:axId val="2784082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'!$BF$104</c15:sqref>
                        </c15:formulaRef>
                      </c:ext>
                    </c:extLst>
                    <c:strCache>
                      <c:ptCount val="1"/>
                      <c:pt idx="0">
                        <c:v>ENE-MAR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'TABLAS '!$BG$103:$BU$103</c15:sqref>
                        </c15:fullRef>
                        <c15:formulaRef>
                          <c15:sqref>'TABLAS '!$BG$103:$BT$103</c15:sqref>
                        </c15:formulaRef>
                      </c:ext>
                    </c:extLst>
                    <c:strCache>
                      <c:ptCount val="14"/>
                      <c:pt idx="0">
                        <c:v>Violencia Familiar 
23.30%</c:v>
                      </c:pt>
                      <c:pt idx="1">
                        <c:v>Pensión Alimenticia
37.46%</c:v>
                      </c:pt>
                      <c:pt idx="2">
                        <c:v>Guarda, Custodia y pensión 
38.34%</c:v>
                      </c:pt>
                      <c:pt idx="3">
                        <c:v>Divorcio
23.59%</c:v>
                      </c:pt>
                      <c:pt idx="4">
                        <c:v>Convivencia 
8.55%</c:v>
                      </c:pt>
                      <c:pt idx="5">
                        <c:v>Medidas Cautelares
2.35%</c:v>
                      </c:pt>
                      <c:pt idx="6">
                        <c:v>Sucesorio Intestamentario
0.58%</c:v>
                      </c:pt>
                      <c:pt idx="7">
                        <c:v>Acoso Sexual/
Hostigamiento 
2.65%</c:v>
                      </c:pt>
                      <c:pt idx="8">
                        <c:v>Reconocimiento de Paternidad
0.29%</c:v>
                      </c:pt>
                      <c:pt idx="9">
                        <c:v>Lesiones
1.17%</c:v>
                      </c:pt>
                      <c:pt idx="10">
                        <c:v>Violencia de Género
2.65%</c:v>
                      </c:pt>
                      <c:pt idx="11">
                        <c:v>Incumplimiento de las obligaciones de asistencia familiar
4.42%</c:v>
                      </c:pt>
                      <c:pt idx="12">
                        <c:v>Amenazas
1.47% </c:v>
                      </c:pt>
                      <c:pt idx="13">
                        <c:v>Retención y Sustracción de menores
0.58%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'!$BG$104:$BU$104</c15:sqref>
                        </c15:fullRef>
                        <c15:formulaRef>
                          <c15:sqref>'TABLAS '!$BG$104:$BT$104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6B2-4A9B-9E3E-F9D1538721D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'!$BF$105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'!$BG$103:$BU$103</c15:sqref>
                        </c15:fullRef>
                        <c15:formulaRef>
                          <c15:sqref>'TABLAS '!$BG$103:$BT$103</c15:sqref>
                        </c15:formulaRef>
                      </c:ext>
                    </c:extLst>
                    <c:strCache>
                      <c:ptCount val="14"/>
                      <c:pt idx="0">
                        <c:v>Violencia Familiar 
23.30%</c:v>
                      </c:pt>
                      <c:pt idx="1">
                        <c:v>Pensión Alimenticia
37.46%</c:v>
                      </c:pt>
                      <c:pt idx="2">
                        <c:v>Guarda, Custodia y pensión 
38.34%</c:v>
                      </c:pt>
                      <c:pt idx="3">
                        <c:v>Divorcio
23.59%</c:v>
                      </c:pt>
                      <c:pt idx="4">
                        <c:v>Convivencia 
8.55%</c:v>
                      </c:pt>
                      <c:pt idx="5">
                        <c:v>Medidas Cautelares
2.35%</c:v>
                      </c:pt>
                      <c:pt idx="6">
                        <c:v>Sucesorio Intestamentario
0.58%</c:v>
                      </c:pt>
                      <c:pt idx="7">
                        <c:v>Acoso Sexual/
Hostigamiento 
2.65%</c:v>
                      </c:pt>
                      <c:pt idx="8">
                        <c:v>Reconocimiento de Paternidad
0.29%</c:v>
                      </c:pt>
                      <c:pt idx="9">
                        <c:v>Lesiones
1.17%</c:v>
                      </c:pt>
                      <c:pt idx="10">
                        <c:v>Violencia de Género
2.65%</c:v>
                      </c:pt>
                      <c:pt idx="11">
                        <c:v>Incumplimiento de las obligaciones de asistencia familiar
4.42%</c:v>
                      </c:pt>
                      <c:pt idx="12">
                        <c:v>Amenazas
1.47% </c:v>
                      </c:pt>
                      <c:pt idx="13">
                        <c:v>Retención y Sustracción de menores
0.58%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'!$BG$105:$BU$105</c15:sqref>
                        </c15:fullRef>
                        <c15:formulaRef>
                          <c15:sqref>'TABLAS '!$BG$105:$BT$105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72</c:v>
                      </c:pt>
                      <c:pt idx="1">
                        <c:v>42</c:v>
                      </c:pt>
                      <c:pt idx="2">
                        <c:v>88</c:v>
                      </c:pt>
                      <c:pt idx="3">
                        <c:v>20</c:v>
                      </c:pt>
                      <c:pt idx="5">
                        <c:v>7</c:v>
                      </c:pt>
                      <c:pt idx="6">
                        <c:v>7</c:v>
                      </c:pt>
                      <c:pt idx="7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6B2-4A9B-9E3E-F9D1538721D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'!$BF$106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'!$BG$103:$BU$103</c15:sqref>
                        </c15:fullRef>
                        <c15:formulaRef>
                          <c15:sqref>'TABLAS '!$BG$103:$BT$103</c15:sqref>
                        </c15:formulaRef>
                      </c:ext>
                    </c:extLst>
                    <c:strCache>
                      <c:ptCount val="14"/>
                      <c:pt idx="0">
                        <c:v>Violencia Familiar 
23.30%</c:v>
                      </c:pt>
                      <c:pt idx="1">
                        <c:v>Pensión Alimenticia
37.46%</c:v>
                      </c:pt>
                      <c:pt idx="2">
                        <c:v>Guarda, Custodia y pensión 
38.34%</c:v>
                      </c:pt>
                      <c:pt idx="3">
                        <c:v>Divorcio
23.59%</c:v>
                      </c:pt>
                      <c:pt idx="4">
                        <c:v>Convivencia 
8.55%</c:v>
                      </c:pt>
                      <c:pt idx="5">
                        <c:v>Medidas Cautelares
2.35%</c:v>
                      </c:pt>
                      <c:pt idx="6">
                        <c:v>Sucesorio Intestamentario
0.58%</c:v>
                      </c:pt>
                      <c:pt idx="7">
                        <c:v>Acoso Sexual/
Hostigamiento 
2.65%</c:v>
                      </c:pt>
                      <c:pt idx="8">
                        <c:v>Reconocimiento de Paternidad
0.29%</c:v>
                      </c:pt>
                      <c:pt idx="9">
                        <c:v>Lesiones
1.17%</c:v>
                      </c:pt>
                      <c:pt idx="10">
                        <c:v>Violencia de Género
2.65%</c:v>
                      </c:pt>
                      <c:pt idx="11">
                        <c:v>Incumplimiento de las obligaciones de asistencia familiar
4.42%</c:v>
                      </c:pt>
                      <c:pt idx="12">
                        <c:v>Amenazas
1.47% </c:v>
                      </c:pt>
                      <c:pt idx="13">
                        <c:v>Retención y Sustracción de menores
0.58%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'!$BG$106:$BU$106</c15:sqref>
                        </c15:fullRef>
                        <c15:formulaRef>
                          <c15:sqref>'TABLAS '!$BG$106:$BT$106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137</c:v>
                      </c:pt>
                      <c:pt idx="1">
                        <c:v>19</c:v>
                      </c:pt>
                      <c:pt idx="2">
                        <c:v>35</c:v>
                      </c:pt>
                      <c:pt idx="3">
                        <c:v>40</c:v>
                      </c:pt>
                      <c:pt idx="4">
                        <c:v>134</c:v>
                      </c:pt>
                      <c:pt idx="5">
                        <c:v>100</c:v>
                      </c:pt>
                      <c:pt idx="6">
                        <c:v>12</c:v>
                      </c:pt>
                      <c:pt idx="7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6B2-4A9B-9E3E-F9D1538721D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'!$BF$107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'!$BG$103:$BU$103</c15:sqref>
                        </c15:fullRef>
                        <c15:formulaRef>
                          <c15:sqref>'TABLAS '!$BG$103:$BT$103</c15:sqref>
                        </c15:formulaRef>
                      </c:ext>
                    </c:extLst>
                    <c:strCache>
                      <c:ptCount val="14"/>
                      <c:pt idx="0">
                        <c:v>Violencia Familiar 
23.30%</c:v>
                      </c:pt>
                      <c:pt idx="1">
                        <c:v>Pensión Alimenticia
37.46%</c:v>
                      </c:pt>
                      <c:pt idx="2">
                        <c:v>Guarda, Custodia y pensión 
38.34%</c:v>
                      </c:pt>
                      <c:pt idx="3">
                        <c:v>Divorcio
23.59%</c:v>
                      </c:pt>
                      <c:pt idx="4">
                        <c:v>Convivencia 
8.55%</c:v>
                      </c:pt>
                      <c:pt idx="5">
                        <c:v>Medidas Cautelares
2.35%</c:v>
                      </c:pt>
                      <c:pt idx="6">
                        <c:v>Sucesorio Intestamentario
0.58%</c:v>
                      </c:pt>
                      <c:pt idx="7">
                        <c:v>Acoso Sexual/
Hostigamiento 
2.65%</c:v>
                      </c:pt>
                      <c:pt idx="8">
                        <c:v>Reconocimiento de Paternidad
0.29%</c:v>
                      </c:pt>
                      <c:pt idx="9">
                        <c:v>Lesiones
1.17%</c:v>
                      </c:pt>
                      <c:pt idx="10">
                        <c:v>Violencia de Género
2.65%</c:v>
                      </c:pt>
                      <c:pt idx="11">
                        <c:v>Incumplimiento de las obligaciones de asistencia familiar
4.42%</c:v>
                      </c:pt>
                      <c:pt idx="12">
                        <c:v>Amenazas
1.47% </c:v>
                      </c:pt>
                      <c:pt idx="13">
                        <c:v>Retención y Sustracción de menores
0.58%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'!$BG$107:$BU$107</c15:sqref>
                        </c15:fullRef>
                        <c15:formulaRef>
                          <c15:sqref>'TABLAS '!$BG$107:$BT$107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47</c:v>
                      </c:pt>
                      <c:pt idx="1">
                        <c:v>0</c:v>
                      </c:pt>
                      <c:pt idx="2">
                        <c:v>57</c:v>
                      </c:pt>
                      <c:pt idx="3">
                        <c:v>44</c:v>
                      </c:pt>
                      <c:pt idx="4">
                        <c:v>49</c:v>
                      </c:pt>
                      <c:pt idx="5">
                        <c:v>1</c:v>
                      </c:pt>
                      <c:pt idx="6">
                        <c:v>12</c:v>
                      </c:pt>
                      <c:pt idx="7">
                        <c:v>6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2</c:v>
                      </c:pt>
                      <c:pt idx="1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B2-4A9B-9E3E-F9D1538721D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'!$BF$108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'!$BG$103:$BU$103</c15:sqref>
                        </c15:fullRef>
                        <c15:formulaRef>
                          <c15:sqref>'TABLAS '!$BG$103:$BT$103</c15:sqref>
                        </c15:formulaRef>
                      </c:ext>
                    </c:extLst>
                    <c:strCache>
                      <c:ptCount val="14"/>
                      <c:pt idx="0">
                        <c:v>Violencia Familiar 
23.30%</c:v>
                      </c:pt>
                      <c:pt idx="1">
                        <c:v>Pensión Alimenticia
37.46%</c:v>
                      </c:pt>
                      <c:pt idx="2">
                        <c:v>Guarda, Custodia y pensión 
38.34%</c:v>
                      </c:pt>
                      <c:pt idx="3">
                        <c:v>Divorcio
23.59%</c:v>
                      </c:pt>
                      <c:pt idx="4">
                        <c:v>Convivencia 
8.55%</c:v>
                      </c:pt>
                      <c:pt idx="5">
                        <c:v>Medidas Cautelares
2.35%</c:v>
                      </c:pt>
                      <c:pt idx="6">
                        <c:v>Sucesorio Intestamentario
0.58%</c:v>
                      </c:pt>
                      <c:pt idx="7">
                        <c:v>Acoso Sexual/
Hostigamiento 
2.65%</c:v>
                      </c:pt>
                      <c:pt idx="8">
                        <c:v>Reconocimiento de Paternidad
0.29%</c:v>
                      </c:pt>
                      <c:pt idx="9">
                        <c:v>Lesiones
1.17%</c:v>
                      </c:pt>
                      <c:pt idx="10">
                        <c:v>Violencia de Género
2.65%</c:v>
                      </c:pt>
                      <c:pt idx="11">
                        <c:v>Incumplimiento de las obligaciones de asistencia familiar
4.42%</c:v>
                      </c:pt>
                      <c:pt idx="12">
                        <c:v>Amenazas
1.47% </c:v>
                      </c:pt>
                      <c:pt idx="13">
                        <c:v>Retención y Sustracción de menores
0.58%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'!$BG$108:$BU$108</c15:sqref>
                        </c15:fullRef>
                        <c15:formulaRef>
                          <c15:sqref>'TABLAS '!$BG$108:$BT$108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18.8</c:v>
                      </c:pt>
                      <c:pt idx="1">
                        <c:v>0</c:v>
                      </c:pt>
                      <c:pt idx="2">
                        <c:v>22.8</c:v>
                      </c:pt>
                      <c:pt idx="3">
                        <c:v>17.600000000000001</c:v>
                      </c:pt>
                      <c:pt idx="4">
                        <c:v>19.600000000000001</c:v>
                      </c:pt>
                      <c:pt idx="5">
                        <c:v>0.4</c:v>
                      </c:pt>
                      <c:pt idx="6">
                        <c:v>4.8</c:v>
                      </c:pt>
                      <c:pt idx="7">
                        <c:v>2.4</c:v>
                      </c:pt>
                      <c:pt idx="8">
                        <c:v>0.8</c:v>
                      </c:pt>
                      <c:pt idx="9">
                        <c:v>1.2</c:v>
                      </c:pt>
                      <c:pt idx="10">
                        <c:v>0.4</c:v>
                      </c:pt>
                      <c:pt idx="11">
                        <c:v>0.4</c:v>
                      </c:pt>
                      <c:pt idx="12">
                        <c:v>0.8</c:v>
                      </c:pt>
                      <c:pt idx="13">
                        <c:v>0.8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B2-4A9B-9E3E-F9D1538721D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'!$BF$109</c15:sqref>
                        </c15:formulaRef>
                      </c:ext>
                    </c:extLst>
                    <c:strCache>
                      <c:ptCount val="1"/>
                      <c:pt idx="0">
                        <c:v>ENE-MAR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'!$BG$103:$BU$103</c15:sqref>
                        </c15:fullRef>
                        <c15:formulaRef>
                          <c15:sqref>'TABLAS '!$BG$103:$BT$103</c15:sqref>
                        </c15:formulaRef>
                      </c:ext>
                    </c:extLst>
                    <c:strCache>
                      <c:ptCount val="14"/>
                      <c:pt idx="0">
                        <c:v>Violencia Familiar 
23.30%</c:v>
                      </c:pt>
                      <c:pt idx="1">
                        <c:v>Pensión Alimenticia
37.46%</c:v>
                      </c:pt>
                      <c:pt idx="2">
                        <c:v>Guarda, Custodia y pensión 
38.34%</c:v>
                      </c:pt>
                      <c:pt idx="3">
                        <c:v>Divorcio
23.59%</c:v>
                      </c:pt>
                      <c:pt idx="4">
                        <c:v>Convivencia 
8.55%</c:v>
                      </c:pt>
                      <c:pt idx="5">
                        <c:v>Medidas Cautelares
2.35%</c:v>
                      </c:pt>
                      <c:pt idx="6">
                        <c:v>Sucesorio Intestamentario
0.58%</c:v>
                      </c:pt>
                      <c:pt idx="7">
                        <c:v>Acoso Sexual/
Hostigamiento 
2.65%</c:v>
                      </c:pt>
                      <c:pt idx="8">
                        <c:v>Reconocimiento de Paternidad
0.29%</c:v>
                      </c:pt>
                      <c:pt idx="9">
                        <c:v>Lesiones
1.17%</c:v>
                      </c:pt>
                      <c:pt idx="10">
                        <c:v>Violencia de Género
2.65%</c:v>
                      </c:pt>
                      <c:pt idx="11">
                        <c:v>Incumplimiento de las obligaciones de asistencia familiar
4.42%</c:v>
                      </c:pt>
                      <c:pt idx="12">
                        <c:v>Amenazas
1.47% </c:v>
                      </c:pt>
                      <c:pt idx="13">
                        <c:v>Retención y Sustracción de menores
0.58%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'!$BG$109:$BU$109</c15:sqref>
                        </c15:fullRef>
                        <c15:formulaRef>
                          <c15:sqref>'TABLAS '!$BG$109:$BT$109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78</c:v>
                      </c:pt>
                      <c:pt idx="1">
                        <c:v>108</c:v>
                      </c:pt>
                      <c:pt idx="2">
                        <c:v>104</c:v>
                      </c:pt>
                      <c:pt idx="3">
                        <c:v>62</c:v>
                      </c:pt>
                      <c:pt idx="4">
                        <c:v>0</c:v>
                      </c:pt>
                      <c:pt idx="5">
                        <c:v>11</c:v>
                      </c:pt>
                      <c:pt idx="6">
                        <c:v>13</c:v>
                      </c:pt>
                      <c:pt idx="7">
                        <c:v>8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B2-4A9B-9E3E-F9D1538721D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'!$BF$111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28575">
                    <a:solidFill>
                      <a:schemeClr val="bg2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'!$BG$103:$BU$103</c15:sqref>
                        </c15:fullRef>
                        <c15:formulaRef>
                          <c15:sqref>'TABLAS '!$BG$103:$BT$103</c15:sqref>
                        </c15:formulaRef>
                      </c:ext>
                    </c:extLst>
                    <c:strCache>
                      <c:ptCount val="14"/>
                      <c:pt idx="0">
                        <c:v>Violencia Familiar 
23.30%</c:v>
                      </c:pt>
                      <c:pt idx="1">
                        <c:v>Pensión Alimenticia
37.46%</c:v>
                      </c:pt>
                      <c:pt idx="2">
                        <c:v>Guarda, Custodia y pensión 
38.34%</c:v>
                      </c:pt>
                      <c:pt idx="3">
                        <c:v>Divorcio
23.59%</c:v>
                      </c:pt>
                      <c:pt idx="4">
                        <c:v>Convivencia 
8.55%</c:v>
                      </c:pt>
                      <c:pt idx="5">
                        <c:v>Medidas Cautelares
2.35%</c:v>
                      </c:pt>
                      <c:pt idx="6">
                        <c:v>Sucesorio Intestamentario
0.58%</c:v>
                      </c:pt>
                      <c:pt idx="7">
                        <c:v>Acoso Sexual/
Hostigamiento 
2.65%</c:v>
                      </c:pt>
                      <c:pt idx="8">
                        <c:v>Reconocimiento de Paternidad
0.29%</c:v>
                      </c:pt>
                      <c:pt idx="9">
                        <c:v>Lesiones
1.17%</c:v>
                      </c:pt>
                      <c:pt idx="10">
                        <c:v>Violencia de Género
2.65%</c:v>
                      </c:pt>
                      <c:pt idx="11">
                        <c:v>Incumplimiento de las obligaciones de asistencia familiar
4.42%</c:v>
                      </c:pt>
                      <c:pt idx="12">
                        <c:v>Amenazas
1.47% </c:v>
                      </c:pt>
                      <c:pt idx="13">
                        <c:v>Retención y Sustracción de menores
0.58%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'!$BG$111:$BU$111</c15:sqref>
                        </c15:fullRef>
                        <c15:formulaRef>
                          <c15:sqref>'TABLAS '!$BG$111:$BT$111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6B2-4A9B-9E3E-F9D1538721D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'!$BF$112</c15:sqref>
                        </c15:formulaRef>
                      </c:ext>
                    </c:extLst>
                    <c:strCache>
                      <c:ptCount val="1"/>
                      <c:pt idx="0">
                        <c:v>OCT-DIC 24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'!$BG$103:$BU$103</c15:sqref>
                        </c15:fullRef>
                        <c15:formulaRef>
                          <c15:sqref>'TABLAS '!$BG$103:$BT$103</c15:sqref>
                        </c15:formulaRef>
                      </c:ext>
                    </c:extLst>
                    <c:strCache>
                      <c:ptCount val="14"/>
                      <c:pt idx="0">
                        <c:v>Violencia Familiar 
23.30%</c:v>
                      </c:pt>
                      <c:pt idx="1">
                        <c:v>Pensión Alimenticia
37.46%</c:v>
                      </c:pt>
                      <c:pt idx="2">
                        <c:v>Guarda, Custodia y pensión 
38.34%</c:v>
                      </c:pt>
                      <c:pt idx="3">
                        <c:v>Divorcio
23.59%</c:v>
                      </c:pt>
                      <c:pt idx="4">
                        <c:v>Convivencia 
8.55%</c:v>
                      </c:pt>
                      <c:pt idx="5">
                        <c:v>Medidas Cautelares
2.35%</c:v>
                      </c:pt>
                      <c:pt idx="6">
                        <c:v>Sucesorio Intestamentario
0.58%</c:v>
                      </c:pt>
                      <c:pt idx="7">
                        <c:v>Acoso Sexual/
Hostigamiento 
2.65%</c:v>
                      </c:pt>
                      <c:pt idx="8">
                        <c:v>Reconocimiento de Paternidad
0.29%</c:v>
                      </c:pt>
                      <c:pt idx="9">
                        <c:v>Lesiones
1.17%</c:v>
                      </c:pt>
                      <c:pt idx="10">
                        <c:v>Violencia de Género
2.65%</c:v>
                      </c:pt>
                      <c:pt idx="11">
                        <c:v>Incumplimiento de las obligaciones de asistencia familiar
4.42%</c:v>
                      </c:pt>
                      <c:pt idx="12">
                        <c:v>Amenazas
1.47% </c:v>
                      </c:pt>
                      <c:pt idx="13">
                        <c:v>Retención y Sustracción de menores
0.58%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'!$BG$112:$BU$112</c15:sqref>
                        </c15:fullRef>
                        <c15:formulaRef>
                          <c15:sqref>'TABLAS '!$BG$112:$BT$112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AD0-4D24-AC4D-902A69A049BE}"/>
                  </c:ext>
                </c:extLst>
              </c15:ser>
            </c15:filteredBarSeries>
          </c:ext>
        </c:extLst>
      </c:barChart>
      <c:catAx>
        <c:axId val="27840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8232"/>
        <c:crosses val="autoZero"/>
        <c:auto val="1"/>
        <c:lblAlgn val="ctr"/>
        <c:lblOffset val="100"/>
        <c:noMultiLvlLbl val="0"/>
      </c:catAx>
      <c:valAx>
        <c:axId val="27840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CANALIZACIÓNES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'!$AT$125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('TABLAS '!$AU$118:$AX$118,'TABLAS '!$AZ$118)</c15:sqref>
                  </c15:fullRef>
                </c:ext>
              </c:extLst>
              <c:f>'TABLAS '!$AU$118:$AX$118</c:f>
              <c:strCache>
                <c:ptCount val="4"/>
                <c:pt idx="0">
                  <c:v>DIF Municipal
2.06%</c:v>
                </c:pt>
                <c:pt idx="1">
                  <c:v>Colegio de Abogados
4.13%</c:v>
                </c:pt>
                <c:pt idx="2">
                  <c:v>Fiscalia General del Estado de Qro.
2.65% </c:v>
                </c:pt>
                <c:pt idx="3">
                  <c:v>Bufette Juridico Gratuito
10.62%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('TABLAS '!$AU$125:$AX$125,'TABLAS '!$AZ$125)</c15:sqref>
                  </c15:fullRef>
                </c:ext>
              </c:extLst>
              <c:f>'TABLAS '!$AU$125:$AX$125</c:f>
              <c:numCache>
                <c:formatCode>General</c:formatCode>
                <c:ptCount val="4"/>
                <c:pt idx="0">
                  <c:v>7</c:v>
                </c:pt>
                <c:pt idx="1">
                  <c:v>14</c:v>
                </c:pt>
                <c:pt idx="2">
                  <c:v>9</c:v>
                </c:pt>
                <c:pt idx="3">
                  <c:v>36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4F80-4717-A070-03EC9B09C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401176"/>
        <c:axId val="2784035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'!$AT$119</c15:sqref>
                        </c15:formulaRef>
                      </c:ext>
                    </c:extLst>
                    <c:strCache>
                      <c:ptCount val="1"/>
                      <c:pt idx="0">
                        <c:v>ENE-MAR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('TABLAS '!$AU$118:$AX$118,'TABLAS '!$AZ$118)</c15:sqref>
                        </c15:fullRef>
                        <c15:formulaRef>
                          <c15:sqref>'TABLAS '!$AU$118:$AX$118</c15:sqref>
                        </c15:formulaRef>
                      </c:ext>
                    </c:extLst>
                    <c:strCache>
                      <c:ptCount val="4"/>
                      <c:pt idx="0">
                        <c:v>DIF Municipal
2.06%</c:v>
                      </c:pt>
                      <c:pt idx="1">
                        <c:v>Colegio de Abogados
4.13%</c:v>
                      </c:pt>
                      <c:pt idx="2">
                        <c:v>Fiscalia General del Estado de Qro.
2.65% </c:v>
                      </c:pt>
                      <c:pt idx="3">
                        <c:v>Bufette Juridico Gratuito
10.62%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('TABLAS '!$AU$119:$AX$119,'TABLAS '!$AZ$119)</c15:sqref>
                        </c15:fullRef>
                        <c15:formulaRef>
                          <c15:sqref>'TABLAS '!$AU$119:$AX$119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F80-4717-A070-03EC9B09CC8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'!$AT$120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('TABLAS '!$AU$118:$AX$118,'TABLAS '!$AZ$118)</c15:sqref>
                        </c15:fullRef>
                        <c15:formulaRef>
                          <c15:sqref>'TABLAS '!$AU$118:$AX$118</c15:sqref>
                        </c15:formulaRef>
                      </c:ext>
                    </c:extLst>
                    <c:strCache>
                      <c:ptCount val="4"/>
                      <c:pt idx="0">
                        <c:v>DIF Municipal
2.06%</c:v>
                      </c:pt>
                      <c:pt idx="1">
                        <c:v>Colegio de Abogados
4.13%</c:v>
                      </c:pt>
                      <c:pt idx="2">
                        <c:v>Fiscalia General del Estado de Qro.
2.65% </c:v>
                      </c:pt>
                      <c:pt idx="3">
                        <c:v>Bufette Juridico Gratuito
10.62%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('TABLAS '!$AU$120:$AX$120,'TABLAS '!$AZ$120)</c15:sqref>
                        </c15:fullRef>
                        <c15:formulaRef>
                          <c15:sqref>'TABLAS '!$AU$120:$AX$120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</c:v>
                      </c:pt>
                      <c:pt idx="1">
                        <c:v>33</c:v>
                      </c:pt>
                      <c:pt idx="2">
                        <c:v>12</c:v>
                      </c:pt>
                      <c:pt idx="3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F80-4717-A070-03EC9B09CC8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'!$AT$121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('TABLAS '!$AU$118:$AX$118,'TABLAS '!$AZ$118)</c15:sqref>
                        </c15:fullRef>
                        <c15:formulaRef>
                          <c15:sqref>'TABLAS '!$AU$118:$AX$118</c15:sqref>
                        </c15:formulaRef>
                      </c:ext>
                    </c:extLst>
                    <c:strCache>
                      <c:ptCount val="4"/>
                      <c:pt idx="0">
                        <c:v>DIF Municipal
2.06%</c:v>
                      </c:pt>
                      <c:pt idx="1">
                        <c:v>Colegio de Abogados
4.13%</c:v>
                      </c:pt>
                      <c:pt idx="2">
                        <c:v>Fiscalia General del Estado de Qro.
2.65% </c:v>
                      </c:pt>
                      <c:pt idx="3">
                        <c:v>Bufette Juridico Gratuito
10.62%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('TABLAS '!$AU$121:$AX$121,'TABLAS '!$AZ$121)</c15:sqref>
                        </c15:fullRef>
                        <c15:formulaRef>
                          <c15:sqref>'TABLAS '!$AU$121:$AX$121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14</c:v>
                      </c:pt>
                      <c:pt idx="2">
                        <c:v>31</c:v>
                      </c:pt>
                      <c:pt idx="3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F80-4717-A070-03EC9B09CC8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'!$AT$122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('TABLAS '!$AU$118:$AX$118,'TABLAS '!$AZ$118)</c15:sqref>
                        </c15:fullRef>
                        <c15:formulaRef>
                          <c15:sqref>'TABLAS '!$AU$118:$AX$118</c15:sqref>
                        </c15:formulaRef>
                      </c:ext>
                    </c:extLst>
                    <c:strCache>
                      <c:ptCount val="4"/>
                      <c:pt idx="0">
                        <c:v>DIF Municipal
2.06%</c:v>
                      </c:pt>
                      <c:pt idx="1">
                        <c:v>Colegio de Abogados
4.13%</c:v>
                      </c:pt>
                      <c:pt idx="2">
                        <c:v>Fiscalia General del Estado de Qro.
2.65% </c:v>
                      </c:pt>
                      <c:pt idx="3">
                        <c:v>Bufette Juridico Gratuito
10.62%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('TABLAS '!$AU$122:$AX$122,'TABLAS '!$AZ$122)</c15:sqref>
                        </c15:fullRef>
                        <c15:formulaRef>
                          <c15:sqref>'TABLAS '!$AU$122:$AX$122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</c:v>
                      </c:pt>
                      <c:pt idx="1">
                        <c:v>16</c:v>
                      </c:pt>
                      <c:pt idx="2">
                        <c:v>8</c:v>
                      </c:pt>
                      <c:pt idx="3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F80-4717-A070-03EC9B09CC8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'!$AT$123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('TABLAS '!$AU$118:$AX$118,'TABLAS '!$AZ$118)</c15:sqref>
                        </c15:fullRef>
                        <c15:formulaRef>
                          <c15:sqref>'TABLAS '!$AU$118:$AX$118</c15:sqref>
                        </c15:formulaRef>
                      </c:ext>
                    </c:extLst>
                    <c:strCache>
                      <c:ptCount val="4"/>
                      <c:pt idx="0">
                        <c:v>DIF Municipal
2.06%</c:v>
                      </c:pt>
                      <c:pt idx="1">
                        <c:v>Colegio de Abogados
4.13%</c:v>
                      </c:pt>
                      <c:pt idx="2">
                        <c:v>Fiscalia General del Estado de Qro.
2.65% </c:v>
                      </c:pt>
                      <c:pt idx="3">
                        <c:v>Bufette Juridico Gratuito
10.62%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('TABLAS '!$AU$123:$AX$123,'TABLAS '!$AZ$123)</c15:sqref>
                        </c15:fullRef>
                        <c15:formulaRef>
                          <c15:sqref>'TABLAS '!$AU$123:$AX$123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8.8888888888888893</c:v>
                      </c:pt>
                      <c:pt idx="2">
                        <c:v>4.4444444444444446</c:v>
                      </c:pt>
                      <c:pt idx="3">
                        <c:v>12.777777777777779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F80-4717-A070-03EC9B09CC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'!$AT$124</c15:sqref>
                        </c15:formulaRef>
                      </c:ext>
                    </c:extLst>
                    <c:strCache>
                      <c:ptCount val="1"/>
                      <c:pt idx="0">
                        <c:v>ENE-MAR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('TABLAS '!$AU$118:$AX$118,'TABLAS '!$AZ$118)</c15:sqref>
                        </c15:fullRef>
                        <c15:formulaRef>
                          <c15:sqref>'TABLAS '!$AU$118:$AX$118</c15:sqref>
                        </c15:formulaRef>
                      </c:ext>
                    </c:extLst>
                    <c:strCache>
                      <c:ptCount val="4"/>
                      <c:pt idx="0">
                        <c:v>DIF Municipal
2.06%</c:v>
                      </c:pt>
                      <c:pt idx="1">
                        <c:v>Colegio de Abogados
4.13%</c:v>
                      </c:pt>
                      <c:pt idx="2">
                        <c:v>Fiscalia General del Estado de Qro.
2.65% </c:v>
                      </c:pt>
                      <c:pt idx="3">
                        <c:v>Bufette Juridico Gratuito
10.62%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('TABLAS '!$AU$124:$AX$124,'TABLAS '!$AZ$124)</c15:sqref>
                        </c15:fullRef>
                        <c15:formulaRef>
                          <c15:sqref>'TABLAS '!$AU$124:$AX$124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17</c:v>
                      </c:pt>
                      <c:pt idx="1">
                        <c:v>19</c:v>
                      </c:pt>
                      <c:pt idx="2">
                        <c:v>14</c:v>
                      </c:pt>
                      <c:pt idx="3">
                        <c:v>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F80-4717-A070-03EC9B09CC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'!$AT$126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28575">
                    <a:solidFill>
                      <a:schemeClr val="bg2"/>
                    </a:solidFill>
                  </a:ln>
                  <a:effectLst/>
                </c:spPr>
                <c:invertIfNegative val="0"/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28575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5AB7-4823-B814-F39A8EC6BFB4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2857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A-5AB7-4823-B814-F39A8EC6BFB4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2857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5AB7-4823-B814-F39A8EC6BFB4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A-C3D0-4302-82AE-26B989DAA605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5-5AB7-4823-B814-F39A8EC6BFB4}"/>
                      </c:ext>
                    </c:extLst>
                  </c:dLbl>
                  <c:dLbl>
                    <c:idx val="2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A-5AB7-4823-B814-F39A8EC6BFB4}"/>
                      </c:ext>
                    </c:extLst>
                  </c:dLbl>
                  <c:dLbl>
                    <c:idx val="3"/>
                    <c:spPr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4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1-5AB7-4823-B814-F39A8EC6BFB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('TABLAS '!$AU$118:$AX$118,'TABLAS '!$AZ$118)</c15:sqref>
                        </c15:fullRef>
                        <c15:formulaRef>
                          <c15:sqref>'TABLAS '!$AU$118:$AX$118</c15:sqref>
                        </c15:formulaRef>
                      </c:ext>
                    </c:extLst>
                    <c:strCache>
                      <c:ptCount val="4"/>
                      <c:pt idx="0">
                        <c:v>DIF Municipal
2.06%</c:v>
                      </c:pt>
                      <c:pt idx="1">
                        <c:v>Colegio de Abogados
4.13%</c:v>
                      </c:pt>
                      <c:pt idx="2">
                        <c:v>Fiscalia General del Estado de Qro.
2.65% </c:v>
                      </c:pt>
                      <c:pt idx="3">
                        <c:v>Bufette Juridico Gratuito
10.62%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('TABLAS '!$AU$126:$AX$126,'TABLAS '!$AZ$126)</c15:sqref>
                        </c15:fullRef>
                        <c15:formulaRef>
                          <c15:sqref>'TABLAS '!$AU$126:$AX$126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'TABLAS '!$AZ$126</c15:sqref>
                        <c15:spPr xmlns:c15="http://schemas.microsoft.com/office/drawing/2012/chart">
                          <a:solidFill>
                            <a:srgbClr val="FFCCFF"/>
                          </a:solidFill>
                          <a:ln w="28575">
                            <a:solidFill>
                              <a:srgbClr val="7030A0"/>
                            </a:solidFill>
                          </a:ln>
                          <a:effectLst/>
                        </c15:spPr>
                        <c15:invertIfNegative val="0"/>
                        <c15:bubble3D val="0"/>
                        <c15:dLbl>
                          <c:idx val="3"/>
                          <c:spPr>
                            <a:solidFill>
                              <a:srgbClr val="FFCCFF"/>
                            </a:solidFill>
                            <a:ln>
                              <a:solidFill>
                                <a:srgbClr val="7030A0"/>
                              </a:solidFill>
                            </a:ln>
                            <a:effectLst/>
                          </c:spPr>
                          <c:txPr>
                            <a:bodyPr rot="0" spcFirstLastPara="1" vertOverflow="ellipsis" vert="horz" wrap="square" lIns="38100" tIns="19050" rIns="38100" bIns="19050" anchor="ctr" anchorCtr="1">
                              <a:spAutoFit/>
                            </a:bodyPr>
                            <a:lstStyle/>
                            <a:p>
                              <a:pPr>
                                <a:defRPr sz="1400" b="1" i="0" u="none" strike="noStrike" kern="1200" baseline="0">
                                  <a:solidFill>
                                    <a:schemeClr val="bg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pPr>
                              <a:endParaRPr lang="es-MX"/>
                            </a:p>
                          </c:txPr>
                          <c:showLegendKey val="0"/>
                          <c:showVal val="1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xmlns:c16="http://schemas.microsoft.com/office/drawing/2014/chart" uri="{C3380CC4-5D6E-409C-BE32-E72D297353CC}">
                              <c16:uniqueId val="{00000007-2954-4C1A-84A8-8D1E8794C45B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0-4F80-4717-A070-03EC9B09CC8F}"/>
                  </c:ext>
                </c:extLst>
              </c15:ser>
            </c15:filteredBarSeries>
          </c:ext>
        </c:extLst>
      </c:barChart>
      <c:catAx>
        <c:axId val="27840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3528"/>
        <c:crosses val="autoZero"/>
        <c:auto val="1"/>
        <c:lblAlgn val="ctr"/>
        <c:lblOffset val="100"/>
        <c:noMultiLvlLbl val="0"/>
      </c:catAx>
      <c:valAx>
        <c:axId val="278403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'!$BF$125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'!$BG$117:$BL$118</c:f>
              <c:strCache>
                <c:ptCount val="6"/>
                <c:pt idx="0">
                  <c:v>IMSS
44.54%</c:v>
                </c:pt>
                <c:pt idx="1">
                  <c:v>INSABI
9.44%</c:v>
                </c:pt>
                <c:pt idx="2">
                  <c:v>ISSSTE
5.31%</c:v>
                </c:pt>
                <c:pt idx="3">
                  <c:v>Seguro de Gastos Medicos Mayores
0.59%</c:v>
                </c:pt>
                <c:pt idx="4">
                  <c:v>Desconoce
0.29%</c:v>
                </c:pt>
                <c:pt idx="5">
                  <c:v>Ninguno
39.82%</c:v>
                </c:pt>
              </c:strCache>
              <c:extLst xmlns:c15="http://schemas.microsoft.com/office/drawing/2012/chart"/>
            </c:strRef>
          </c:cat>
          <c:val>
            <c:numRef>
              <c:f>'TABLAS '!$BG$125:$BL$125</c:f>
              <c:numCache>
                <c:formatCode>General</c:formatCode>
                <c:ptCount val="6"/>
                <c:pt idx="0">
                  <c:v>151</c:v>
                </c:pt>
                <c:pt idx="1">
                  <c:v>32</c:v>
                </c:pt>
                <c:pt idx="2">
                  <c:v>18</c:v>
                </c:pt>
                <c:pt idx="3">
                  <c:v>2</c:v>
                </c:pt>
                <c:pt idx="4">
                  <c:v>1</c:v>
                </c:pt>
                <c:pt idx="5">
                  <c:v>135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3255-43F6-B04E-A9491CCCF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402744"/>
        <c:axId val="2784070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'!$BF$119</c15:sqref>
                        </c15:formulaRef>
                      </c:ext>
                    </c:extLst>
                    <c:strCache>
                      <c:ptCount val="1"/>
                      <c:pt idx="0">
                        <c:v>ENE-MAR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'!$BG$117:$BL$118</c15:sqref>
                        </c15:formulaRef>
                      </c:ext>
                    </c:extLst>
                    <c:strCache>
                      <c:ptCount val="6"/>
                      <c:pt idx="0">
                        <c:v>IMSS
44.54%</c:v>
                      </c:pt>
                      <c:pt idx="1">
                        <c:v>INSABI
9.44%</c:v>
                      </c:pt>
                      <c:pt idx="2">
                        <c:v>ISSSTE
5.31%</c:v>
                      </c:pt>
                      <c:pt idx="3">
                        <c:v>Seguro de Gastos Medicos Mayores
0.59%</c:v>
                      </c:pt>
                      <c:pt idx="4">
                        <c:v>Desconoce
0.29%</c:v>
                      </c:pt>
                      <c:pt idx="5">
                        <c:v>Ninguno
39.82%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'!$BG$119:$BL$119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255-43F6-B04E-A9491CCCFCB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'!$BF$120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'!$BG$117:$BL$118</c15:sqref>
                        </c15:formulaRef>
                      </c:ext>
                    </c:extLst>
                    <c:strCache>
                      <c:ptCount val="6"/>
                      <c:pt idx="0">
                        <c:v>IMSS
44.54%</c:v>
                      </c:pt>
                      <c:pt idx="1">
                        <c:v>INSABI
9.44%</c:v>
                      </c:pt>
                      <c:pt idx="2">
                        <c:v>ISSSTE
5.31%</c:v>
                      </c:pt>
                      <c:pt idx="3">
                        <c:v>Seguro de Gastos Medicos Mayores
0.59%</c:v>
                      </c:pt>
                      <c:pt idx="4">
                        <c:v>Desconoce
0.29%</c:v>
                      </c:pt>
                      <c:pt idx="5">
                        <c:v>Ninguno
39.82%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'!$BG$120:$BL$120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164</c:v>
                      </c:pt>
                      <c:pt idx="1">
                        <c:v>11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3</c:v>
                      </c:pt>
                      <c:pt idx="5">
                        <c:v>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255-43F6-B04E-A9491CCCFCB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'!$BF$121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'!$BG$117:$BL$118</c15:sqref>
                        </c15:formulaRef>
                      </c:ext>
                    </c:extLst>
                    <c:strCache>
                      <c:ptCount val="6"/>
                      <c:pt idx="0">
                        <c:v>IMSS
44.54%</c:v>
                      </c:pt>
                      <c:pt idx="1">
                        <c:v>INSABI
9.44%</c:v>
                      </c:pt>
                      <c:pt idx="2">
                        <c:v>ISSSTE
5.31%</c:v>
                      </c:pt>
                      <c:pt idx="3">
                        <c:v>Seguro de Gastos Medicos Mayores
0.59%</c:v>
                      </c:pt>
                      <c:pt idx="4">
                        <c:v>Desconoce
0.29%</c:v>
                      </c:pt>
                      <c:pt idx="5">
                        <c:v>Ninguno
39.82%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'!$BG$121:$BL$121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133</c:v>
                      </c:pt>
                      <c:pt idx="1">
                        <c:v>29</c:v>
                      </c:pt>
                      <c:pt idx="2">
                        <c:v>14</c:v>
                      </c:pt>
                      <c:pt idx="3">
                        <c:v>1</c:v>
                      </c:pt>
                      <c:pt idx="4">
                        <c:v>20</c:v>
                      </c:pt>
                      <c:pt idx="5">
                        <c:v>110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255-43F6-B04E-A9491CCCFCB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'!$BF$122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'!$BG$117:$BL$118</c15:sqref>
                        </c15:formulaRef>
                      </c:ext>
                    </c:extLst>
                    <c:strCache>
                      <c:ptCount val="6"/>
                      <c:pt idx="0">
                        <c:v>IMSS
44.54%</c:v>
                      </c:pt>
                      <c:pt idx="1">
                        <c:v>INSABI
9.44%</c:v>
                      </c:pt>
                      <c:pt idx="2">
                        <c:v>ISSSTE
5.31%</c:v>
                      </c:pt>
                      <c:pt idx="3">
                        <c:v>Seguro de Gastos Medicos Mayores
0.59%</c:v>
                      </c:pt>
                      <c:pt idx="4">
                        <c:v>Desconoce
0.29%</c:v>
                      </c:pt>
                      <c:pt idx="5">
                        <c:v>Ninguno
39.82%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'!$BG$122:$BL$122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74</c:v>
                      </c:pt>
                      <c:pt idx="1">
                        <c:v>13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255-43F6-B04E-A9491CCCFCB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'!$BG$117:$BL$118</c15:sqref>
                        </c15:formulaRef>
                      </c:ext>
                    </c:extLst>
                    <c:strCache>
                      <c:ptCount val="6"/>
                      <c:pt idx="0">
                        <c:v>IMSS
44.54%</c:v>
                      </c:pt>
                      <c:pt idx="1">
                        <c:v>INSABI
9.44%</c:v>
                      </c:pt>
                      <c:pt idx="2">
                        <c:v>ISSSTE
5.31%</c:v>
                      </c:pt>
                      <c:pt idx="3">
                        <c:v>Seguro de Gastos Medicos Mayores
0.59%</c:v>
                      </c:pt>
                      <c:pt idx="4">
                        <c:v>Desconoce
0.29%</c:v>
                      </c:pt>
                      <c:pt idx="5">
                        <c:v>Ninguno
39.82%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'!$BG$123:$BL$123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41.111111111111114</c:v>
                      </c:pt>
                      <c:pt idx="1">
                        <c:v>7.2222222222222223</c:v>
                      </c:pt>
                      <c:pt idx="2">
                        <c:v>1.1111111111111112</c:v>
                      </c:pt>
                      <c:pt idx="3">
                        <c:v>0.55555555555555558</c:v>
                      </c:pt>
                      <c:pt idx="4">
                        <c:v>0.55555555555555558</c:v>
                      </c:pt>
                      <c:pt idx="5">
                        <c:v>49.444444444444443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255-43F6-B04E-A9491CCCFCB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'!$BF$124</c15:sqref>
                        </c15:formulaRef>
                      </c:ext>
                    </c:extLst>
                    <c:strCache>
                      <c:ptCount val="1"/>
                      <c:pt idx="0">
                        <c:v>ENE-MAR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'!$BG$117:$BL$118</c15:sqref>
                        </c15:formulaRef>
                      </c:ext>
                    </c:extLst>
                    <c:strCache>
                      <c:ptCount val="6"/>
                      <c:pt idx="0">
                        <c:v>IMSS
44.54%</c:v>
                      </c:pt>
                      <c:pt idx="1">
                        <c:v>INSABI
9.44%</c:v>
                      </c:pt>
                      <c:pt idx="2">
                        <c:v>ISSSTE
5.31%</c:v>
                      </c:pt>
                      <c:pt idx="3">
                        <c:v>Seguro de Gastos Medicos Mayores
0.59%</c:v>
                      </c:pt>
                      <c:pt idx="4">
                        <c:v>Desconoce
0.29%</c:v>
                      </c:pt>
                      <c:pt idx="5">
                        <c:v>Ninguno
39.82%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'!$BG$124:$BL$124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128</c:v>
                      </c:pt>
                      <c:pt idx="1">
                        <c:v>24</c:v>
                      </c:pt>
                      <c:pt idx="2">
                        <c:v>12</c:v>
                      </c:pt>
                      <c:pt idx="3">
                        <c:v>1</c:v>
                      </c:pt>
                      <c:pt idx="4">
                        <c:v>3</c:v>
                      </c:pt>
                      <c:pt idx="5">
                        <c:v>123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255-43F6-B04E-A9491CCCFCB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'!$BF$126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A12-4426-AAEC-213E5B086C39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6A12-4426-AAEC-213E5B086C39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6A12-4426-AAEC-213E5B086C39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00B0F0"/>
                    </a:solidFill>
                    <a:ln w="28575">
                      <a:solidFill>
                        <a:srgbClr val="00B0F0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A-6A12-4426-AAEC-213E5B086C39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FFFF00"/>
                    </a:solidFill>
                    <a:ln w="2857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6A12-4426-AAEC-213E5B086C39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FFCCFF"/>
                    </a:solidFill>
                    <a:ln>
                      <a:solidFill>
                        <a:srgbClr val="6600FF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8-6A12-4426-AAEC-213E5B086C39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7-6A12-4426-AAEC-213E5B086C39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F-6A12-4426-AAEC-213E5B086C39}"/>
                      </c:ext>
                    </c:extLst>
                  </c:dLbl>
                  <c:dLbl>
                    <c:idx val="2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5-6A12-4426-AAEC-213E5B086C39}"/>
                      </c:ext>
                    </c:extLst>
                  </c:dLbl>
                  <c:dLbl>
                    <c:idx val="3"/>
                    <c:spPr>
                      <a:solidFill>
                        <a:srgbClr val="00B0F0"/>
                      </a:solidFill>
                      <a:ln>
                        <a:solidFill>
                          <a:schemeClr val="accent1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A-6A12-4426-AAEC-213E5B086C39}"/>
                      </c:ext>
                    </c:extLst>
                  </c:dLbl>
                  <c:dLbl>
                    <c:idx val="4"/>
                    <c:spPr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4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22-6A12-4426-AAEC-213E5B086C39}"/>
                      </c:ext>
                    </c:extLst>
                  </c:dLbl>
                  <c:dLbl>
                    <c:idx val="5"/>
                    <c:spPr>
                      <a:solidFill>
                        <a:srgbClr val="FFCCFF"/>
                      </a:solidFill>
                      <a:ln>
                        <a:solidFill>
                          <a:srgbClr val="6600FF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28-6A12-4426-AAEC-213E5B086C3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'!$BG$117:$BL$118</c15:sqref>
                        </c15:formulaRef>
                      </c:ext>
                    </c:extLst>
                    <c:strCache>
                      <c:ptCount val="6"/>
                      <c:pt idx="0">
                        <c:v>IMSS
44.54%</c:v>
                      </c:pt>
                      <c:pt idx="1">
                        <c:v>INSABI
9.44%</c:v>
                      </c:pt>
                      <c:pt idx="2">
                        <c:v>ISSSTE
5.31%</c:v>
                      </c:pt>
                      <c:pt idx="3">
                        <c:v>Seguro de Gastos Medicos Mayores
0.59%</c:v>
                      </c:pt>
                      <c:pt idx="4">
                        <c:v>Desconoce
0.29%</c:v>
                      </c:pt>
                      <c:pt idx="5">
                        <c:v>Ninguno
39.82%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'!$BG$126:$BL$126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255-43F6-B04E-A9491CCCFCBA}"/>
                  </c:ext>
                </c:extLst>
              </c15:ser>
            </c15:filteredBarSeries>
          </c:ext>
        </c:extLst>
      </c:barChart>
      <c:catAx>
        <c:axId val="27840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7056"/>
        <c:crosses val="autoZero"/>
        <c:auto val="1"/>
        <c:lblAlgn val="ctr"/>
        <c:lblOffset val="100"/>
        <c:noMultiLvlLbl val="0"/>
      </c:catAx>
      <c:valAx>
        <c:axId val="278407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2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'!$C$154:$C$155</c:f>
              <c:strCache>
                <c:ptCount val="2"/>
                <c:pt idx="0">
                  <c:v>ATENCIONES BRINDADAS</c:v>
                </c:pt>
                <c:pt idx="1">
                  <c:v>SALUD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'!$B$156:$B$167</c15:sqref>
                  </c15:fullRef>
                </c:ext>
              </c:extLst>
              <c:f>'TABLAS '!$B$159:$B$161</c:f>
              <c:strCache>
                <c:ptCount val="3"/>
                <c:pt idx="0">
                  <c:v>ABR
38.44%</c:v>
                </c:pt>
                <c:pt idx="1">
                  <c:v>MAY
30.50%</c:v>
                </c:pt>
                <c:pt idx="2">
                  <c:v>JUN
31.06%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'!$C$156:$C$167</c15:sqref>
                  </c15:fullRef>
                </c:ext>
              </c:extLst>
              <c:f>'TABLAS '!$C$159:$C$161</c:f>
              <c:numCache>
                <c:formatCode>General</c:formatCode>
                <c:ptCount val="3"/>
                <c:pt idx="0">
                  <c:v>176</c:v>
                </c:pt>
                <c:pt idx="1">
                  <c:v>145</c:v>
                </c:pt>
                <c:pt idx="2">
                  <c:v>157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'TABLAS '!$C$165</c15:sqref>
                  <c15:spPr xmlns:c15="http://schemas.microsoft.com/office/drawing/2012/chart">
                    <a:solidFill>
                      <a:schemeClr val="accent3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E054-41FB-889F-C16BD6C51495}"/>
            </c:ext>
          </c:extLst>
        </c:ser>
        <c:ser>
          <c:idx val="1"/>
          <c:order val="1"/>
          <c:tx>
            <c:strRef>
              <c:f>'TABLAS '!$D$154:$D$155</c:f>
              <c:strCache>
                <c:ptCount val="2"/>
                <c:pt idx="0">
                  <c:v>ATENCIONES BRINDADAS</c:v>
                </c:pt>
                <c:pt idx="1">
                  <c:v>NUTRICIÓN 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'!$B$156:$B$167</c15:sqref>
                  </c15:fullRef>
                </c:ext>
              </c:extLst>
              <c:f>'TABLAS '!$B$159:$B$161</c:f>
              <c:strCache>
                <c:ptCount val="3"/>
                <c:pt idx="0">
                  <c:v>ABR
38.44%</c:v>
                </c:pt>
                <c:pt idx="1">
                  <c:v>MAY
30.50%</c:v>
                </c:pt>
                <c:pt idx="2">
                  <c:v>JUN
31.06%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'!$D$156:$D$167</c15:sqref>
                  </c15:fullRef>
                </c:ext>
              </c:extLst>
              <c:f>'TABLAS '!$D$159:$D$161</c:f>
              <c:numCache>
                <c:formatCode>General</c:formatCode>
                <c:ptCount val="3"/>
                <c:pt idx="0">
                  <c:v>95</c:v>
                </c:pt>
                <c:pt idx="1">
                  <c:v>70</c:v>
                </c:pt>
                <c:pt idx="2">
                  <c:v>62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'TABLAS '!$D$165</c15:sqref>
                  <c15:spPr xmlns:c15="http://schemas.microsoft.com/office/drawing/2012/chart">
                    <a:solidFill>
                      <a:schemeClr val="bg2"/>
                    </a:solidFill>
                    <a:ln w="19050">
                      <a:solidFill>
                        <a:schemeClr val="bg2"/>
                      </a:solidFill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'TABLAS '!$D$166</c15:sqref>
                  <c15:spPr xmlns:c15="http://schemas.microsoft.com/office/drawing/2012/chart">
                    <a:solidFill>
                      <a:schemeClr val="bg2"/>
                    </a:solidFill>
                    <a:ln w="19050">
                      <a:solidFill>
                        <a:schemeClr val="bg2"/>
                      </a:solidFill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'TABLAS '!$D$167</c15:sqref>
                  <c15:spPr xmlns:c15="http://schemas.microsoft.com/office/drawing/2012/chart">
                    <a:solidFill>
                      <a:schemeClr val="bg2"/>
                    </a:solidFill>
                    <a:ln w="19050">
                      <a:solidFill>
                        <a:schemeClr val="bg2"/>
                      </a:solidFill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E054-41FB-889F-C16BD6C51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406272"/>
        <c:axId val="279546136"/>
      </c:barChart>
      <c:catAx>
        <c:axId val="27840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6136"/>
        <c:crosses val="autoZero"/>
        <c:auto val="1"/>
        <c:lblAlgn val="ctr"/>
        <c:lblOffset val="100"/>
        <c:noMultiLvlLbl val="0"/>
      </c:catAx>
      <c:valAx>
        <c:axId val="279546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0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COMPARATIVO DE ATENCIONES CON</a:t>
            </a:r>
            <a:r>
              <a:rPr lang="en-US" baseline="0"/>
              <a:t> EL</a:t>
            </a:r>
            <a:r>
              <a:rPr lang="en-US"/>
              <a:t>TRIMESTRE ANTERIOR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'!$C$15:$C$16</c:f>
              <c:strCache>
                <c:ptCount val="2"/>
                <c:pt idx="0">
                  <c:v>COMPARATIVO TOTAL DE ATENCIONES AL TRIMESTRE ANTERIOR </c:v>
                </c:pt>
                <c:pt idx="1">
                  <c:v>Total </c:v>
                </c:pt>
              </c:strCache>
            </c:strRef>
          </c:tx>
          <c:spPr>
            <a:solidFill>
              <a:schemeClr val="bg2"/>
            </a:solidFill>
            <a:ln w="28575">
              <a:solidFill>
                <a:schemeClr val="bg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 w="28575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E02-4FCC-A5D5-A4A3A8AD3267}"/>
              </c:ext>
            </c:extLst>
          </c:dPt>
          <c:dLbls>
            <c:dLbl>
              <c:idx val="0"/>
              <c:spPr>
                <a:solidFill>
                  <a:schemeClr val="accent3"/>
                </a:solidFill>
                <a:ln>
                  <a:solidFill>
                    <a:schemeClr val="bg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E02-4FCC-A5D5-A4A3A8AD3267}"/>
                </c:ext>
              </c:extLst>
            </c:dLbl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'!$B$17:$B$24</c15:sqref>
                  </c15:fullRef>
                </c:ext>
              </c:extLst>
              <c:f>'TABLAS '!$B$21:$B$22</c:f>
              <c:strCache>
                <c:ptCount val="2"/>
                <c:pt idx="0">
                  <c:v>ENE-MAR 24</c:v>
                </c:pt>
                <c:pt idx="1">
                  <c:v>ABR-JUN 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'!$C$17:$C$24</c15:sqref>
                  </c15:fullRef>
                </c:ext>
              </c:extLst>
              <c:f>'TABLAS '!$C$21:$C$22</c:f>
              <c:numCache>
                <c:formatCode>#,##0</c:formatCode>
                <c:ptCount val="2"/>
                <c:pt idx="0">
                  <c:v>6245</c:v>
                </c:pt>
                <c:pt idx="1">
                  <c:v>5478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'TABLAS '!$C$23</c15:sqref>
                  <c15:spPr xmlns:c15="http://schemas.microsoft.com/office/drawing/2012/chart">
                    <a:solidFill>
                      <a:schemeClr val="bg2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'TABLAS '!$C$24</c15:sqref>
                  <c15:spPr xmlns:c15="http://schemas.microsoft.com/office/drawing/2012/chart">
                    <a:solidFill>
                      <a:schemeClr val="bg2"/>
                    </a:solidFill>
                    <a:ln w="28575">
                      <a:solidFill>
                        <a:schemeClr val="bg2"/>
                      </a:solidFill>
                      <a:prstDash val="sysDash"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D6F4-4414-9A5C-B504ADCDD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854912"/>
        <c:axId val="2608560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'TABLAS '!$D$15:$D$16</c15:sqref>
                        </c15:formulaRef>
                      </c:ext>
                    </c:extLst>
                    <c:strCache>
                      <c:ptCount val="2"/>
                      <c:pt idx="0">
                        <c:v>COMPARATIVO TOTAL DE ATENCIONES AL TRIMESTRE ANTERIOR </c:v>
                      </c:pt>
                      <c:pt idx="1">
                        <c:v>Total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'TABLAS '!$B$17:$B$24</c15:sqref>
                        </c15:fullRef>
                        <c15:formulaRef>
                          <c15:sqref>'TABLAS '!$B$21:$B$22</c15:sqref>
                        </c15:formulaRef>
                      </c:ext>
                    </c:extLst>
                    <c:strCache>
                      <c:ptCount val="2"/>
                      <c:pt idx="0">
                        <c:v>ENE-MAR 24</c:v>
                      </c:pt>
                      <c:pt idx="1">
                        <c:v>ABR-JUN 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'!$D$17:$D$24</c15:sqref>
                        </c15:fullRef>
                        <c15:formulaRef>
                          <c15:sqref>'TABLAS '!$D$21:$D$22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6F4-4414-9A5C-B504ADCDD63E}"/>
                  </c:ext>
                </c:extLst>
              </c15:ser>
            </c15:filteredBarSeries>
          </c:ext>
        </c:extLst>
      </c:barChart>
      <c:catAx>
        <c:axId val="26085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856088"/>
        <c:crosses val="autoZero"/>
        <c:auto val="1"/>
        <c:lblAlgn val="ctr"/>
        <c:lblOffset val="100"/>
        <c:noMultiLvlLbl val="0"/>
      </c:catAx>
      <c:valAx>
        <c:axId val="260856088"/>
        <c:scaling>
          <c:orientation val="minMax"/>
          <c:min val="52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085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ESTUDIOS DE MASTOGRAFIA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'TABLAS '!$R$159</c:f>
              <c:strCache>
                <c:ptCount val="1"/>
                <c:pt idx="0">
                  <c:v>ABR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'!$S$154:$T$155</c:f>
              <c:strCache>
                <c:ptCount val="2"/>
                <c:pt idx="0">
                  <c:v>clínica UNEME- DEDICAM
64.97%</c:v>
                </c:pt>
                <c:pt idx="1">
                  <c:v>Hospital General
35.02%</c:v>
                </c:pt>
              </c:strCache>
              <c:extLst xmlns:c15="http://schemas.microsoft.com/office/drawing/2012/chart"/>
            </c:strRef>
          </c:cat>
          <c:val>
            <c:numRef>
              <c:f>'TABLAS '!$S$159:$T$159</c:f>
              <c:numCache>
                <c:formatCode>General</c:formatCode>
                <c:ptCount val="2"/>
                <c:pt idx="0">
                  <c:v>115</c:v>
                </c:pt>
                <c:pt idx="1">
                  <c:v>62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466A-4D8A-B67F-CE17D3C74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543784"/>
        <c:axId val="2795410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'!$R$156</c15:sqref>
                        </c15:formulaRef>
                      </c:ext>
                    </c:extLst>
                    <c:strCache>
                      <c:ptCount val="1"/>
                      <c:pt idx="0">
                        <c:v>ENE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6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'TABLAS '!$S$154:$T$155</c15:sqref>
                        </c15:formulaRef>
                      </c:ext>
                    </c:extLst>
                    <c:strCache>
                      <c:ptCount val="2"/>
                      <c:pt idx="0">
                        <c:v>clínica UNEME- DEDICAM
64.97%</c:v>
                      </c:pt>
                      <c:pt idx="1">
                        <c:v>Hospital General
35.02%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'!$S$156:$T$156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</c:v>
                      </c:pt>
                      <c:pt idx="1">
                        <c:v>61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67F-4F8B-877C-34AA99D0502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'!$R$157</c15:sqref>
                        </c15:formulaRef>
                      </c:ext>
                    </c:extLst>
                    <c:strCache>
                      <c:ptCount val="1"/>
                      <c:pt idx="0">
                        <c:v>FEB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'!$S$154:$T$155</c15:sqref>
                        </c15:formulaRef>
                      </c:ext>
                    </c:extLst>
                    <c:strCache>
                      <c:ptCount val="2"/>
                      <c:pt idx="0">
                        <c:v>clínica UNEME- DEDICAM
64.97%</c:v>
                      </c:pt>
                      <c:pt idx="1">
                        <c:v>Hospital General
35.02%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'!$S$157:$T$157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67F-4F8B-877C-34AA99D0502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'!$R$158</c15:sqref>
                        </c15:formulaRef>
                      </c:ext>
                    </c:extLst>
                    <c:strCache>
                      <c:ptCount val="1"/>
                      <c:pt idx="0">
                        <c:v>MAR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'!$S$154:$T$155</c15:sqref>
                        </c15:formulaRef>
                      </c:ext>
                    </c:extLst>
                    <c:strCache>
                      <c:ptCount val="2"/>
                      <c:pt idx="0">
                        <c:v>clínica UNEME- DEDICAM
64.97%</c:v>
                      </c:pt>
                      <c:pt idx="1">
                        <c:v>Hospital General
35.02%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'!$S$158:$T$158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66A-4D8A-B67F-CE17D3C7478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'!$R$160</c15:sqref>
                        </c15:formulaRef>
                      </c:ext>
                    </c:extLst>
                    <c:strCache>
                      <c:ptCount val="1"/>
                      <c:pt idx="0">
                        <c:v>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'!$S$154:$T$155</c15:sqref>
                        </c15:formulaRef>
                      </c:ext>
                    </c:extLst>
                    <c:strCache>
                      <c:ptCount val="2"/>
                      <c:pt idx="0">
                        <c:v>clínica UNEME- DEDICAM
64.97%</c:v>
                      </c:pt>
                      <c:pt idx="1">
                        <c:v>Hospital General
35.02%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'!$S$160:$T$160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66A-4D8A-B67F-CE17D3C7478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'!$R$161</c15:sqref>
                        </c15:formulaRef>
                      </c:ext>
                    </c:extLst>
                    <c:strCache>
                      <c:ptCount val="1"/>
                      <c:pt idx="0">
                        <c:v>JUN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'!$S$154:$T$155</c15:sqref>
                        </c15:formulaRef>
                      </c:ext>
                    </c:extLst>
                    <c:strCache>
                      <c:ptCount val="2"/>
                      <c:pt idx="0">
                        <c:v>clínica UNEME- DEDICAM
64.97%</c:v>
                      </c:pt>
                      <c:pt idx="1">
                        <c:v>Hospital General
35.02%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'!$S$161:$T$161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66A-4D8A-B67F-CE17D3C7478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'!$R$162</c15:sqref>
                        </c15:formulaRef>
                      </c:ext>
                    </c:extLst>
                    <c:strCache>
                      <c:ptCount val="1"/>
                      <c:pt idx="0">
                        <c:v>JUL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'!$S$154:$T$155</c15:sqref>
                        </c15:formulaRef>
                      </c:ext>
                    </c:extLst>
                    <c:strCache>
                      <c:ptCount val="2"/>
                      <c:pt idx="0">
                        <c:v>clínica UNEME- DEDICAM
64.97%</c:v>
                      </c:pt>
                      <c:pt idx="1">
                        <c:v>Hospital General
35.02%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'!$S$162:$T$162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66A-4D8A-B67F-CE17D3C7478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'!$R$163</c15:sqref>
                        </c15:formulaRef>
                      </c:ext>
                    </c:extLst>
                    <c:strCache>
                      <c:ptCount val="1"/>
                      <c:pt idx="0">
                        <c:v>AGO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'!$S$154:$T$155</c15:sqref>
                        </c15:formulaRef>
                      </c:ext>
                    </c:extLst>
                    <c:strCache>
                      <c:ptCount val="2"/>
                      <c:pt idx="0">
                        <c:v>clínica UNEME- DEDICAM
64.97%</c:v>
                      </c:pt>
                      <c:pt idx="1">
                        <c:v>Hospital General
35.02%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'!$S$163:$T$163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66A-4D8A-B67F-CE17D3C7478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'!$R$164</c15:sqref>
                        </c15:formulaRef>
                      </c:ext>
                    </c:extLst>
                    <c:strCache>
                      <c:ptCount val="1"/>
                      <c:pt idx="0">
                        <c:v>SEP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'!$S$154:$T$155</c15:sqref>
                        </c15:formulaRef>
                      </c:ext>
                    </c:extLst>
                    <c:strCache>
                      <c:ptCount val="2"/>
                      <c:pt idx="0">
                        <c:v>clínica UNEME- DEDICAM
64.97%</c:v>
                      </c:pt>
                      <c:pt idx="1">
                        <c:v>Hospital General
35.02%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'!$S$164:$T$164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66A-4D8A-B67F-CE17D3C7478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'!$R$165</c15:sqref>
                        </c15:formulaRef>
                      </c:ext>
                    </c:extLst>
                    <c:strCache>
                      <c:ptCount val="1"/>
                      <c:pt idx="0">
                        <c:v>OCT-dic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A-466A-4D8A-B67F-CE17D3C74780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466A-4D8A-B67F-CE17D3C7478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'!$S$154:$T$155</c15:sqref>
                        </c15:formulaRef>
                      </c:ext>
                    </c:extLst>
                    <c:strCache>
                      <c:ptCount val="2"/>
                      <c:pt idx="0">
                        <c:v>clínica UNEME- DEDICAM
64.97%</c:v>
                      </c:pt>
                      <c:pt idx="1">
                        <c:v>Hospital General
35.02%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'!$S$165:$T$165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66A-4D8A-B67F-CE17D3C7478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'!$R$166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'!$S$154:$T$155</c15:sqref>
                        </c15:formulaRef>
                      </c:ext>
                    </c:extLst>
                    <c:strCache>
                      <c:ptCount val="2"/>
                      <c:pt idx="0">
                        <c:v>clínica UNEME- DEDICAM
64.97%</c:v>
                      </c:pt>
                      <c:pt idx="1">
                        <c:v>Hospital General
35.02%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'!$S$166:$T$166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66A-4D8A-B67F-CE17D3C7478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'!$R$167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'!$S$154:$T$155</c15:sqref>
                        </c15:formulaRef>
                      </c:ext>
                    </c:extLst>
                    <c:strCache>
                      <c:ptCount val="2"/>
                      <c:pt idx="0">
                        <c:v>clínica UNEME- DEDICAM
64.97%</c:v>
                      </c:pt>
                      <c:pt idx="1">
                        <c:v>Hospital General
35.02%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'!$S$167:$T$167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66A-4D8A-B67F-CE17D3C74780}"/>
                  </c:ext>
                </c:extLst>
              </c15:ser>
            </c15:filteredBarSeries>
          </c:ext>
        </c:extLst>
      </c:barChart>
      <c:catAx>
        <c:axId val="27954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1040"/>
        <c:crosses val="autoZero"/>
        <c:auto val="1"/>
        <c:lblAlgn val="ctr"/>
        <c:lblOffset val="100"/>
        <c:noMultiLvlLbl val="0"/>
      </c:catAx>
      <c:valAx>
        <c:axId val="279541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3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POR APLICACIÓN DE CONVENIOS DE COLABORACIÓN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'TABLAS '!$B$179</c:f>
              <c:strCache>
                <c:ptCount val="1"/>
                <c:pt idx="0">
                  <c:v>ABR-MAY 2024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'!$C$175:$K$175</c15:sqref>
                  </c15:fullRef>
                </c:ext>
              </c:extLst>
              <c:f>('TABLAS '!$C$175:$E$175,'TABLAS '!$G$175:$J$175)</c:f>
              <c:strCache>
                <c:ptCount val="7"/>
                <c:pt idx="0">
                  <c:v>Apoyo Transporte</c:v>
                </c:pt>
                <c:pt idx="1">
                  <c:v>Laboratorio Chopo</c:v>
                </c:pt>
                <c:pt idx="2">
                  <c:v>Laboratorio Clinicos del Angel </c:v>
                </c:pt>
                <c:pt idx="3">
                  <c:v>DAXI</c:v>
                </c:pt>
                <c:pt idx="4">
                  <c:v>Óptica Visión Premier</c:v>
                </c:pt>
                <c:pt idx="5">
                  <c:v>NEFROVIDA</c:v>
                </c:pt>
                <c:pt idx="6">
                  <c:v>SMA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'!$C$179:$K$179</c15:sqref>
                  </c15:fullRef>
                </c:ext>
              </c:extLst>
              <c:f>('TABLAS '!$C$179:$E$179,'TABLAS '!$G$179:$J$179)</c:f>
              <c:numCache>
                <c:formatCode>General</c:formatCode>
                <c:ptCount val="7"/>
                <c:pt idx="0">
                  <c:v>24</c:v>
                </c:pt>
                <c:pt idx="1">
                  <c:v>8</c:v>
                </c:pt>
                <c:pt idx="2">
                  <c:v>14</c:v>
                </c:pt>
                <c:pt idx="3">
                  <c:v>1</c:v>
                </c:pt>
                <c:pt idx="4">
                  <c:v>7</c:v>
                </c:pt>
                <c:pt idx="5">
                  <c:v>2</c:v>
                </c:pt>
                <c:pt idx="6">
                  <c:v>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71D7-4561-B2FF-6D9CF9F15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545744"/>
        <c:axId val="2795453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'!$B$176</c15:sqref>
                        </c15:formulaRef>
                      </c:ext>
                    </c:extLst>
                    <c:strCache>
                      <c:ptCount val="1"/>
                      <c:pt idx="0">
                        <c:v>ENE- MAR 2024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'TABLAS '!$C$175:$K$175</c15:sqref>
                        </c15:fullRef>
                        <c15:formulaRef>
                          <c15:sqref>('TABLAS '!$C$175:$E$175,'TABLAS '!$G$175:$J$175)</c15:sqref>
                        </c15:formulaRef>
                      </c:ext>
                    </c:extLst>
                    <c:strCache>
                      <c:ptCount val="7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DAXI</c:v>
                      </c:pt>
                      <c:pt idx="4">
                        <c:v>Óptica Visión Premier</c:v>
                      </c:pt>
                      <c:pt idx="5">
                        <c:v>NEFROVIDA</c:v>
                      </c:pt>
                      <c:pt idx="6">
                        <c:v>SMA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'!$C$176:$K$176</c15:sqref>
                        </c15:fullRef>
                        <c15:formulaRef>
                          <c15:sqref>('TABLAS '!$C$176:$E$176,'TABLAS '!$G$176:$J$176)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28</c:v>
                      </c:pt>
                      <c:pt idx="1">
                        <c:v>13</c:v>
                      </c:pt>
                      <c:pt idx="2">
                        <c:v>32</c:v>
                      </c:pt>
                      <c:pt idx="3">
                        <c:v>2</c:v>
                      </c:pt>
                      <c:pt idx="4">
                        <c:v>4</c:v>
                      </c:pt>
                      <c:pt idx="5">
                        <c:v>1</c:v>
                      </c:pt>
                      <c:pt idx="6">
                        <c:v>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1D7-4561-B2FF-6D9CF9F15F5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'!$B$177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'!$C$175:$K$175</c15:sqref>
                        </c15:fullRef>
                        <c15:formulaRef>
                          <c15:sqref>('TABLAS '!$C$175:$E$175,'TABLAS '!$G$175:$J$175)</c15:sqref>
                        </c15:formulaRef>
                      </c:ext>
                    </c:extLst>
                    <c:strCache>
                      <c:ptCount val="7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DAXI</c:v>
                      </c:pt>
                      <c:pt idx="4">
                        <c:v>Óptica Visión Premier</c:v>
                      </c:pt>
                      <c:pt idx="5">
                        <c:v>NEFROVIDA</c:v>
                      </c:pt>
                      <c:pt idx="6">
                        <c:v>SMA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'!$C$177:$K$177</c15:sqref>
                        </c15:fullRef>
                        <c15:formulaRef>
                          <c15:sqref>('TABLAS '!$C$177:$E$177,'TABLAS '!$G$177:$J$177)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1D7-4561-B2FF-6D9CF9F15F5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'!$B$178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'!$C$175:$K$175</c15:sqref>
                        </c15:fullRef>
                        <c15:formulaRef>
                          <c15:sqref>('TABLAS '!$C$175:$E$175,'TABLAS '!$G$175:$J$175)</c15:sqref>
                        </c15:formulaRef>
                      </c:ext>
                    </c:extLst>
                    <c:strCache>
                      <c:ptCount val="7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DAXI</c:v>
                      </c:pt>
                      <c:pt idx="4">
                        <c:v>Óptica Visión Premier</c:v>
                      </c:pt>
                      <c:pt idx="5">
                        <c:v>NEFROVIDA</c:v>
                      </c:pt>
                      <c:pt idx="6">
                        <c:v>SMA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'!$C$178:$K$178</c15:sqref>
                        </c15:fullRef>
                        <c15:formulaRef>
                          <c15:sqref>('TABLAS '!$C$178:$E$178,'TABLAS '!$G$178:$J$178)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1D7-4561-B2FF-6D9CF9F15F5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'!$B$180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'!$C$175:$K$175</c15:sqref>
                        </c15:fullRef>
                        <c15:formulaRef>
                          <c15:sqref>('TABLAS '!$C$175:$E$175,'TABLAS '!$G$175:$J$175)</c15:sqref>
                        </c15:formulaRef>
                      </c:ext>
                    </c:extLst>
                    <c:strCache>
                      <c:ptCount val="7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DAXI</c:v>
                      </c:pt>
                      <c:pt idx="4">
                        <c:v>Óptica Visión Premier</c:v>
                      </c:pt>
                      <c:pt idx="5">
                        <c:v>NEFROVIDA</c:v>
                      </c:pt>
                      <c:pt idx="6">
                        <c:v>SMA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'!$C$180:$K$180</c15:sqref>
                        </c15:fullRef>
                        <c15:formulaRef>
                          <c15:sqref>('TABLAS '!$C$180:$E$180,'TABLAS '!$G$180:$J$180)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1D7-4561-B2FF-6D9CF9F15F5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'!$B$181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'!$C$175:$K$175</c15:sqref>
                        </c15:fullRef>
                        <c15:formulaRef>
                          <c15:sqref>('TABLAS '!$C$175:$E$175,'TABLAS '!$G$175:$J$175)</c15:sqref>
                        </c15:formulaRef>
                      </c:ext>
                    </c:extLst>
                    <c:strCache>
                      <c:ptCount val="7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DAXI</c:v>
                      </c:pt>
                      <c:pt idx="4">
                        <c:v>Óptica Visión Premier</c:v>
                      </c:pt>
                      <c:pt idx="5">
                        <c:v>NEFROVIDA</c:v>
                      </c:pt>
                      <c:pt idx="6">
                        <c:v>SMA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'!$C$181:$K$181</c15:sqref>
                        </c15:fullRef>
                        <c15:formulaRef>
                          <c15:sqref>('TABLAS '!$C$181:$E$181,'TABLAS '!$G$181:$J$181)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1D7-4561-B2FF-6D9CF9F15F5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'!$B$182</c15:sqref>
                        </c15:formulaRef>
                      </c:ext>
                    </c:extLst>
                    <c:strCache>
                      <c:ptCount val="1"/>
                      <c:pt idx="0">
                        <c:v>JUL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'!$C$175:$K$175</c15:sqref>
                        </c15:fullRef>
                        <c15:formulaRef>
                          <c15:sqref>('TABLAS '!$C$175:$E$175,'TABLAS '!$G$175:$J$175)</c15:sqref>
                        </c15:formulaRef>
                      </c:ext>
                    </c:extLst>
                    <c:strCache>
                      <c:ptCount val="7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DAXI</c:v>
                      </c:pt>
                      <c:pt idx="4">
                        <c:v>Óptica Visión Premier</c:v>
                      </c:pt>
                      <c:pt idx="5">
                        <c:v>NEFROVIDA</c:v>
                      </c:pt>
                      <c:pt idx="6">
                        <c:v>SMA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'!$C$182:$K$182</c15:sqref>
                        </c15:fullRef>
                        <c15:formulaRef>
                          <c15:sqref>('TABLAS '!$C$182:$E$182,'TABLAS '!$G$182:$J$182)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1D7-4561-B2FF-6D9CF9F15F5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'!$B$183</c15:sqref>
                        </c15:formulaRef>
                      </c:ext>
                    </c:extLst>
                    <c:strCache>
                      <c:ptCount val="1"/>
                      <c:pt idx="0">
                        <c:v>AGO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'!$C$175:$K$175</c15:sqref>
                        </c15:fullRef>
                        <c15:formulaRef>
                          <c15:sqref>('TABLAS '!$C$175:$E$175,'TABLAS '!$G$175:$J$175)</c15:sqref>
                        </c15:formulaRef>
                      </c:ext>
                    </c:extLst>
                    <c:strCache>
                      <c:ptCount val="7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DAXI</c:v>
                      </c:pt>
                      <c:pt idx="4">
                        <c:v>Óptica Visión Premier</c:v>
                      </c:pt>
                      <c:pt idx="5">
                        <c:v>NEFROVIDA</c:v>
                      </c:pt>
                      <c:pt idx="6">
                        <c:v>SMA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'!$C$183:$K$183</c15:sqref>
                        </c15:fullRef>
                        <c15:formulaRef>
                          <c15:sqref>('TABLAS '!$C$183:$E$183,'TABLAS '!$G$183:$J$183)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1D7-4561-B2FF-6D9CF9F15F5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'!$B$184</c15:sqref>
                        </c15:formulaRef>
                      </c:ext>
                    </c:extLst>
                    <c:strCache>
                      <c:ptCount val="1"/>
                      <c:pt idx="0">
                        <c:v>SEP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'!$C$175:$K$175</c15:sqref>
                        </c15:fullRef>
                        <c15:formulaRef>
                          <c15:sqref>('TABLAS '!$C$175:$E$175,'TABLAS '!$G$175:$J$175)</c15:sqref>
                        </c15:formulaRef>
                      </c:ext>
                    </c:extLst>
                    <c:strCache>
                      <c:ptCount val="7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DAXI</c:v>
                      </c:pt>
                      <c:pt idx="4">
                        <c:v>Óptica Visión Premier</c:v>
                      </c:pt>
                      <c:pt idx="5">
                        <c:v>NEFROVIDA</c:v>
                      </c:pt>
                      <c:pt idx="6">
                        <c:v>SMA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'!$C$184:$K$184</c15:sqref>
                        </c15:fullRef>
                        <c15:formulaRef>
                          <c15:sqref>('TABLAS '!$C$184:$E$184,'TABLAS '!$G$184:$J$184)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1D7-4561-B2FF-6D9CF9F15F5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'!$B$185</c15:sqref>
                        </c15:formulaRef>
                      </c:ext>
                    </c:extLst>
                    <c:strCache>
                      <c:ptCount val="1"/>
                      <c:pt idx="0">
                        <c:v>OCT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'!$C$175:$K$175</c15:sqref>
                        </c15:fullRef>
                        <c15:formulaRef>
                          <c15:sqref>('TABLAS '!$C$175:$E$175,'TABLAS '!$G$175:$J$175)</c15:sqref>
                        </c15:formulaRef>
                      </c:ext>
                    </c:extLst>
                    <c:strCache>
                      <c:ptCount val="7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DAXI</c:v>
                      </c:pt>
                      <c:pt idx="4">
                        <c:v>Óptica Visión Premier</c:v>
                      </c:pt>
                      <c:pt idx="5">
                        <c:v>NEFROVIDA</c:v>
                      </c:pt>
                      <c:pt idx="6">
                        <c:v>SMA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'!$C$185:$K$185</c15:sqref>
                        </c15:fullRef>
                        <c15:formulaRef>
                          <c15:sqref>('TABLAS '!$C$185:$E$185,'TABLAS '!$G$185:$J$185)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71D7-4561-B2FF-6D9CF9F15F5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'!$B$186</c15:sqref>
                        </c15:formulaRef>
                      </c:ext>
                    </c:extLst>
                    <c:strCache>
                      <c:ptCount val="1"/>
                      <c:pt idx="0">
                        <c:v>NOV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'!$C$175:$K$175</c15:sqref>
                        </c15:fullRef>
                        <c15:formulaRef>
                          <c15:sqref>('TABLAS '!$C$175:$E$175,'TABLAS '!$G$175:$J$175)</c15:sqref>
                        </c15:formulaRef>
                      </c:ext>
                    </c:extLst>
                    <c:strCache>
                      <c:ptCount val="7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DAXI</c:v>
                      </c:pt>
                      <c:pt idx="4">
                        <c:v>Óptica Visión Premier</c:v>
                      </c:pt>
                      <c:pt idx="5">
                        <c:v>NEFROVIDA</c:v>
                      </c:pt>
                      <c:pt idx="6">
                        <c:v>SMA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'!$C$186:$K$186</c15:sqref>
                        </c15:fullRef>
                        <c15:formulaRef>
                          <c15:sqref>('TABLAS '!$C$186:$E$186,'TABLAS '!$G$186:$J$186)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1D7-4561-B2FF-6D9CF9F15F5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'!$B$187</c15:sqref>
                        </c15:formulaRef>
                      </c:ext>
                    </c:extLst>
                    <c:strCache>
                      <c:ptCount val="1"/>
                      <c:pt idx="0">
                        <c:v>DIC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'!$C$175:$K$175</c15:sqref>
                        </c15:fullRef>
                        <c15:formulaRef>
                          <c15:sqref>('TABLAS '!$C$175:$E$175,'TABLAS '!$G$175:$J$175)</c15:sqref>
                        </c15:formulaRef>
                      </c:ext>
                    </c:extLst>
                    <c:strCache>
                      <c:ptCount val="7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DAXI</c:v>
                      </c:pt>
                      <c:pt idx="4">
                        <c:v>Óptica Visión Premier</c:v>
                      </c:pt>
                      <c:pt idx="5">
                        <c:v>NEFROVIDA</c:v>
                      </c:pt>
                      <c:pt idx="6">
                        <c:v>SMA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'!$C$187:$K$187</c15:sqref>
                        </c15:fullRef>
                        <c15:formulaRef>
                          <c15:sqref>('TABLAS '!$C$187:$E$187,'TABLAS '!$G$187:$J$187)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1D7-4561-B2FF-6D9CF9F15F5C}"/>
                  </c:ext>
                </c:extLst>
              </c15:ser>
            </c15:filteredBarSeries>
          </c:ext>
        </c:extLst>
      </c:barChart>
      <c:catAx>
        <c:axId val="27954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5352"/>
        <c:crosses val="autoZero"/>
        <c:auto val="1"/>
        <c:lblAlgn val="ctr"/>
        <c:lblOffset val="100"/>
        <c:noMultiLvlLbl val="0"/>
      </c:catAx>
      <c:valAx>
        <c:axId val="279545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EN EL ÁREA DE NUTRICIÓN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'TABLAS '!$B$207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2"/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 w="28575">
                <a:solidFill>
                  <a:schemeClr val="bg2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F4-411C-9731-70A176D5298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 w="19050">
                <a:solidFill>
                  <a:schemeClr val="bg2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ADF4-411C-9731-70A176D5298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19050">
                <a:solidFill>
                  <a:schemeClr val="bg2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F4-411C-9731-70A176D5298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 w="19050">
                <a:solidFill>
                  <a:schemeClr val="bg2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ADF4-411C-9731-70A176D5298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 w="19050">
                <a:solidFill>
                  <a:schemeClr val="bg2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E-ADF4-411C-9731-70A176D5298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 w="19050">
                <a:solidFill>
                  <a:schemeClr val="bg2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F-ADF4-411C-9731-70A176D5298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2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10-ADF4-411C-9731-70A176D5298D}"/>
              </c:ext>
            </c:extLst>
          </c:dPt>
          <c:dLbls>
            <c:spPr>
              <a:solidFill>
                <a:schemeClr val="accent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'!$C$193:$I$194</c:f>
              <c:strCache>
                <c:ptCount val="7"/>
                <c:pt idx="0">
                  <c:v>Bajo peso
1.32%</c:v>
                </c:pt>
                <c:pt idx="1">
                  <c:v>Peso Normal 
20.26%</c:v>
                </c:pt>
                <c:pt idx="2">
                  <c:v>Sobrepeso
40.52%</c:v>
                </c:pt>
                <c:pt idx="3">
                  <c:v>Obesidad I
21.14%</c:v>
                </c:pt>
                <c:pt idx="4">
                  <c:v>Obesidad II
8.81%</c:v>
                </c:pt>
                <c:pt idx="5">
                  <c:v>Obesidad III
3.52%</c:v>
                </c:pt>
                <c:pt idx="6">
                  <c:v> Sin IMC
4.40%</c:v>
                </c:pt>
              </c:strCache>
            </c:strRef>
          </c:cat>
          <c:val>
            <c:numRef>
              <c:f>'TABLAS '!$C$207:$I$207</c:f>
              <c:numCache>
                <c:formatCode>General</c:formatCode>
                <c:ptCount val="7"/>
                <c:pt idx="0">
                  <c:v>3</c:v>
                </c:pt>
                <c:pt idx="1">
                  <c:v>46</c:v>
                </c:pt>
                <c:pt idx="2">
                  <c:v>92</c:v>
                </c:pt>
                <c:pt idx="3">
                  <c:v>48</c:v>
                </c:pt>
                <c:pt idx="4">
                  <c:v>20</c:v>
                </c:pt>
                <c:pt idx="5">
                  <c:v>8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4-411C-9731-70A176D52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546528"/>
        <c:axId val="279546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'!$B$195</c15:sqref>
                        </c15:formulaRef>
                      </c:ext>
                    </c:extLst>
                    <c:strCache>
                      <c:ptCount val="1"/>
                      <c:pt idx="0">
                        <c:v>ENE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'!$C$193:$I$194</c15:sqref>
                        </c15:formulaRef>
                      </c:ext>
                    </c:extLst>
                    <c:strCache>
                      <c:ptCount val="7"/>
                      <c:pt idx="0">
                        <c:v>Bajo peso
1.32%</c:v>
                      </c:pt>
                      <c:pt idx="1">
                        <c:v>Peso Normal 
20.26%</c:v>
                      </c:pt>
                      <c:pt idx="2">
                        <c:v>Sobrepeso
40.52%</c:v>
                      </c:pt>
                      <c:pt idx="3">
                        <c:v>Obesidad I
21.14%</c:v>
                      </c:pt>
                      <c:pt idx="4">
                        <c:v>Obesidad II
8.81%</c:v>
                      </c:pt>
                      <c:pt idx="5">
                        <c:v>Obesidad III
3.52%</c:v>
                      </c:pt>
                      <c:pt idx="6">
                        <c:v> Sin IMC
4.40%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'!$C$195:$I$195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</c:v>
                      </c:pt>
                      <c:pt idx="1">
                        <c:v>18</c:v>
                      </c:pt>
                      <c:pt idx="2">
                        <c:v>36</c:v>
                      </c:pt>
                      <c:pt idx="3">
                        <c:v>20</c:v>
                      </c:pt>
                      <c:pt idx="4">
                        <c:v>14</c:v>
                      </c:pt>
                      <c:pt idx="5">
                        <c:v>3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7A3-4688-AD9A-579B60DE6EF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'!$B$196</c15:sqref>
                        </c15:formulaRef>
                      </c:ext>
                    </c:extLst>
                    <c:strCache>
                      <c:ptCount val="1"/>
                      <c:pt idx="0">
                        <c:v>FEB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'!$C$193:$I$194</c15:sqref>
                        </c15:formulaRef>
                      </c:ext>
                    </c:extLst>
                    <c:strCache>
                      <c:ptCount val="7"/>
                      <c:pt idx="0">
                        <c:v>Bajo peso
1.32%</c:v>
                      </c:pt>
                      <c:pt idx="1">
                        <c:v>Peso Normal 
20.26%</c:v>
                      </c:pt>
                      <c:pt idx="2">
                        <c:v>Sobrepeso
40.52%</c:v>
                      </c:pt>
                      <c:pt idx="3">
                        <c:v>Obesidad I
21.14%</c:v>
                      </c:pt>
                      <c:pt idx="4">
                        <c:v>Obesidad II
8.81%</c:v>
                      </c:pt>
                      <c:pt idx="5">
                        <c:v>Obesidad III
3.52%</c:v>
                      </c:pt>
                      <c:pt idx="6">
                        <c:v> Sin IMC
4.40%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'!$C$196:$I$196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</c:v>
                      </c:pt>
                      <c:pt idx="1">
                        <c:v>14</c:v>
                      </c:pt>
                      <c:pt idx="2">
                        <c:v>29</c:v>
                      </c:pt>
                      <c:pt idx="3">
                        <c:v>19</c:v>
                      </c:pt>
                      <c:pt idx="4">
                        <c:v>16</c:v>
                      </c:pt>
                      <c:pt idx="5">
                        <c:v>3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7A3-4688-AD9A-579B60DE6EF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'!$B$197</c15:sqref>
                        </c15:formulaRef>
                      </c:ext>
                    </c:extLst>
                    <c:strCache>
                      <c:ptCount val="1"/>
                      <c:pt idx="0">
                        <c:v>MAR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'!$C$193:$I$194</c15:sqref>
                        </c15:formulaRef>
                      </c:ext>
                    </c:extLst>
                    <c:strCache>
                      <c:ptCount val="7"/>
                      <c:pt idx="0">
                        <c:v>Bajo peso
1.32%</c:v>
                      </c:pt>
                      <c:pt idx="1">
                        <c:v>Peso Normal 
20.26%</c:v>
                      </c:pt>
                      <c:pt idx="2">
                        <c:v>Sobrepeso
40.52%</c:v>
                      </c:pt>
                      <c:pt idx="3">
                        <c:v>Obesidad I
21.14%</c:v>
                      </c:pt>
                      <c:pt idx="4">
                        <c:v>Obesidad II
8.81%</c:v>
                      </c:pt>
                      <c:pt idx="5">
                        <c:v>Obesidad III
3.52%</c:v>
                      </c:pt>
                      <c:pt idx="6">
                        <c:v> Sin IMC
4.40%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'!$C$197:$I$197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14</c:v>
                      </c:pt>
                      <c:pt idx="2">
                        <c:v>20</c:v>
                      </c:pt>
                      <c:pt idx="3">
                        <c:v>7</c:v>
                      </c:pt>
                      <c:pt idx="4">
                        <c:v>5</c:v>
                      </c:pt>
                      <c:pt idx="5">
                        <c:v>3</c:v>
                      </c:pt>
                      <c:pt idx="6">
                        <c:v>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7A3-4688-AD9A-579B60DE6EF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'!$B$198</c15:sqref>
                        </c15:formulaRef>
                      </c:ext>
                    </c:extLst>
                    <c:strCache>
                      <c:ptCount val="1"/>
                      <c:pt idx="0">
                        <c:v>ABR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'!$C$193:$I$194</c15:sqref>
                        </c15:formulaRef>
                      </c:ext>
                    </c:extLst>
                    <c:strCache>
                      <c:ptCount val="7"/>
                      <c:pt idx="0">
                        <c:v>Bajo peso
1.32%</c:v>
                      </c:pt>
                      <c:pt idx="1">
                        <c:v>Peso Normal 
20.26%</c:v>
                      </c:pt>
                      <c:pt idx="2">
                        <c:v>Sobrepeso
40.52%</c:v>
                      </c:pt>
                      <c:pt idx="3">
                        <c:v>Obesidad I
21.14%</c:v>
                      </c:pt>
                      <c:pt idx="4">
                        <c:v>Obesidad II
8.81%</c:v>
                      </c:pt>
                      <c:pt idx="5">
                        <c:v>Obesidad III
3.52%</c:v>
                      </c:pt>
                      <c:pt idx="6">
                        <c:v> Sin IMC
4.40%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'!$C$198:$I$198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</c:v>
                      </c:pt>
                      <c:pt idx="1">
                        <c:v>21</c:v>
                      </c:pt>
                      <c:pt idx="2">
                        <c:v>35</c:v>
                      </c:pt>
                      <c:pt idx="3">
                        <c:v>18</c:v>
                      </c:pt>
                      <c:pt idx="4">
                        <c:v>9</c:v>
                      </c:pt>
                      <c:pt idx="5">
                        <c:v>4</c:v>
                      </c:pt>
                      <c:pt idx="6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A3-4688-AD9A-579B60DE6EF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'!$B$199</c15:sqref>
                        </c15:formulaRef>
                      </c:ext>
                    </c:extLst>
                    <c:strCache>
                      <c:ptCount val="1"/>
                      <c:pt idx="0">
                        <c:v>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'!$C$193:$I$194</c15:sqref>
                        </c15:formulaRef>
                      </c:ext>
                    </c:extLst>
                    <c:strCache>
                      <c:ptCount val="7"/>
                      <c:pt idx="0">
                        <c:v>Bajo peso
1.32%</c:v>
                      </c:pt>
                      <c:pt idx="1">
                        <c:v>Peso Normal 
20.26%</c:v>
                      </c:pt>
                      <c:pt idx="2">
                        <c:v>Sobrepeso
40.52%</c:v>
                      </c:pt>
                      <c:pt idx="3">
                        <c:v>Obesidad I
21.14%</c:v>
                      </c:pt>
                      <c:pt idx="4">
                        <c:v>Obesidad II
8.81%</c:v>
                      </c:pt>
                      <c:pt idx="5">
                        <c:v>Obesidad III
3.52%</c:v>
                      </c:pt>
                      <c:pt idx="6">
                        <c:v> Sin IMC
4.40%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'!$C$199:$I$199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15</c:v>
                      </c:pt>
                      <c:pt idx="2">
                        <c:v>27</c:v>
                      </c:pt>
                      <c:pt idx="3">
                        <c:v>17</c:v>
                      </c:pt>
                      <c:pt idx="4">
                        <c:v>6</c:v>
                      </c:pt>
                      <c:pt idx="5">
                        <c:v>2</c:v>
                      </c:pt>
                      <c:pt idx="6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7A3-4688-AD9A-579B60DE6EF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'!$B$200</c15:sqref>
                        </c15:formulaRef>
                      </c:ext>
                    </c:extLst>
                    <c:strCache>
                      <c:ptCount val="1"/>
                      <c:pt idx="0">
                        <c:v>JUN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'!$C$193:$I$194</c15:sqref>
                        </c15:formulaRef>
                      </c:ext>
                    </c:extLst>
                    <c:strCache>
                      <c:ptCount val="7"/>
                      <c:pt idx="0">
                        <c:v>Bajo peso
1.32%</c:v>
                      </c:pt>
                      <c:pt idx="1">
                        <c:v>Peso Normal 
20.26%</c:v>
                      </c:pt>
                      <c:pt idx="2">
                        <c:v>Sobrepeso
40.52%</c:v>
                      </c:pt>
                      <c:pt idx="3">
                        <c:v>Obesidad I
21.14%</c:v>
                      </c:pt>
                      <c:pt idx="4">
                        <c:v>Obesidad II
8.81%</c:v>
                      </c:pt>
                      <c:pt idx="5">
                        <c:v>Obesidad III
3.52%</c:v>
                      </c:pt>
                      <c:pt idx="6">
                        <c:v> Sin IMC
4.40%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'!$C$200:$I$200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</c:v>
                      </c:pt>
                      <c:pt idx="1">
                        <c:v>10</c:v>
                      </c:pt>
                      <c:pt idx="2">
                        <c:v>30</c:v>
                      </c:pt>
                      <c:pt idx="3">
                        <c:v>13</c:v>
                      </c:pt>
                      <c:pt idx="4">
                        <c:v>5</c:v>
                      </c:pt>
                      <c:pt idx="5">
                        <c:v>2</c:v>
                      </c:pt>
                      <c:pt idx="6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7A3-4688-AD9A-579B60DE6EF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'!$B$201</c15:sqref>
                        </c15:formulaRef>
                      </c:ext>
                    </c:extLst>
                    <c:strCache>
                      <c:ptCount val="1"/>
                      <c:pt idx="0">
                        <c:v>JUL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'!$C$193:$I$194</c15:sqref>
                        </c15:formulaRef>
                      </c:ext>
                    </c:extLst>
                    <c:strCache>
                      <c:ptCount val="7"/>
                      <c:pt idx="0">
                        <c:v>Bajo peso
1.32%</c:v>
                      </c:pt>
                      <c:pt idx="1">
                        <c:v>Peso Normal 
20.26%</c:v>
                      </c:pt>
                      <c:pt idx="2">
                        <c:v>Sobrepeso
40.52%</c:v>
                      </c:pt>
                      <c:pt idx="3">
                        <c:v>Obesidad I
21.14%</c:v>
                      </c:pt>
                      <c:pt idx="4">
                        <c:v>Obesidad II
8.81%</c:v>
                      </c:pt>
                      <c:pt idx="5">
                        <c:v>Obesidad III
3.52%</c:v>
                      </c:pt>
                      <c:pt idx="6">
                        <c:v> Sin IMC
4.40%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'!$C$201:$I$201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7A3-4688-AD9A-579B60DE6EF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'!$B$202</c15:sqref>
                        </c15:formulaRef>
                      </c:ext>
                    </c:extLst>
                    <c:strCache>
                      <c:ptCount val="1"/>
                      <c:pt idx="0">
                        <c:v>AGO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'!$C$193:$I$194</c15:sqref>
                        </c15:formulaRef>
                      </c:ext>
                    </c:extLst>
                    <c:strCache>
                      <c:ptCount val="7"/>
                      <c:pt idx="0">
                        <c:v>Bajo peso
1.32%</c:v>
                      </c:pt>
                      <c:pt idx="1">
                        <c:v>Peso Normal 
20.26%</c:v>
                      </c:pt>
                      <c:pt idx="2">
                        <c:v>Sobrepeso
40.52%</c:v>
                      </c:pt>
                      <c:pt idx="3">
                        <c:v>Obesidad I
21.14%</c:v>
                      </c:pt>
                      <c:pt idx="4">
                        <c:v>Obesidad II
8.81%</c:v>
                      </c:pt>
                      <c:pt idx="5">
                        <c:v>Obesidad III
3.52%</c:v>
                      </c:pt>
                      <c:pt idx="6">
                        <c:v> Sin IMC
4.40%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'!$C$202:$I$202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A3-4688-AD9A-579B60DE6EF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'!$B$203</c15:sqref>
                        </c15:formulaRef>
                      </c:ext>
                    </c:extLst>
                    <c:strCache>
                      <c:ptCount val="1"/>
                      <c:pt idx="0">
                        <c:v>SEP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'!$C$193:$I$194</c15:sqref>
                        </c15:formulaRef>
                      </c:ext>
                    </c:extLst>
                    <c:strCache>
                      <c:ptCount val="7"/>
                      <c:pt idx="0">
                        <c:v>Bajo peso
1.32%</c:v>
                      </c:pt>
                      <c:pt idx="1">
                        <c:v>Peso Normal 
20.26%</c:v>
                      </c:pt>
                      <c:pt idx="2">
                        <c:v>Sobrepeso
40.52%</c:v>
                      </c:pt>
                      <c:pt idx="3">
                        <c:v>Obesidad I
21.14%</c:v>
                      </c:pt>
                      <c:pt idx="4">
                        <c:v>Obesidad II
8.81%</c:v>
                      </c:pt>
                      <c:pt idx="5">
                        <c:v>Obesidad III
3.52%</c:v>
                      </c:pt>
                      <c:pt idx="6">
                        <c:v> Sin IMC
4.40%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'!$C$203:$I$203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7A3-4688-AD9A-579B60DE6EF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'!$B$204</c15:sqref>
                        </c15:formulaRef>
                      </c:ext>
                    </c:extLst>
                    <c:strCache>
                      <c:ptCount val="1"/>
                      <c:pt idx="0">
                        <c:v>OCT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'!$C$193:$I$194</c15:sqref>
                        </c15:formulaRef>
                      </c:ext>
                    </c:extLst>
                    <c:strCache>
                      <c:ptCount val="7"/>
                      <c:pt idx="0">
                        <c:v>Bajo peso
1.32%</c:v>
                      </c:pt>
                      <c:pt idx="1">
                        <c:v>Peso Normal 
20.26%</c:v>
                      </c:pt>
                      <c:pt idx="2">
                        <c:v>Sobrepeso
40.52%</c:v>
                      </c:pt>
                      <c:pt idx="3">
                        <c:v>Obesidad I
21.14%</c:v>
                      </c:pt>
                      <c:pt idx="4">
                        <c:v>Obesidad II
8.81%</c:v>
                      </c:pt>
                      <c:pt idx="5">
                        <c:v>Obesidad III
3.52%</c:v>
                      </c:pt>
                      <c:pt idx="6">
                        <c:v> Sin IMC
4.40%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'!$C$204:$I$204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77A3-4688-AD9A-579B60DE6EF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'!$B$205</c15:sqref>
                        </c15:formulaRef>
                      </c:ext>
                    </c:extLst>
                    <c:strCache>
                      <c:ptCount val="1"/>
                      <c:pt idx="0">
                        <c:v>NOV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'!$C$193:$I$194</c15:sqref>
                        </c15:formulaRef>
                      </c:ext>
                    </c:extLst>
                    <c:strCache>
                      <c:ptCount val="7"/>
                      <c:pt idx="0">
                        <c:v>Bajo peso
1.32%</c:v>
                      </c:pt>
                      <c:pt idx="1">
                        <c:v>Peso Normal 
20.26%</c:v>
                      </c:pt>
                      <c:pt idx="2">
                        <c:v>Sobrepeso
40.52%</c:v>
                      </c:pt>
                      <c:pt idx="3">
                        <c:v>Obesidad I
21.14%</c:v>
                      </c:pt>
                      <c:pt idx="4">
                        <c:v>Obesidad II
8.81%</c:v>
                      </c:pt>
                      <c:pt idx="5">
                        <c:v>Obesidad III
3.52%</c:v>
                      </c:pt>
                      <c:pt idx="6">
                        <c:v> Sin IMC
4.40%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'!$C$205:$I$205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7A3-4688-AD9A-579B60DE6EF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'!$B$206</c15:sqref>
                        </c15:formulaRef>
                      </c:ext>
                    </c:extLst>
                    <c:strCache>
                      <c:ptCount val="1"/>
                      <c:pt idx="0">
                        <c:v>DIC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'!$C$193:$I$194</c15:sqref>
                        </c15:formulaRef>
                      </c:ext>
                    </c:extLst>
                    <c:strCache>
                      <c:ptCount val="7"/>
                      <c:pt idx="0">
                        <c:v>Bajo peso
1.32%</c:v>
                      </c:pt>
                      <c:pt idx="1">
                        <c:v>Peso Normal 
20.26%</c:v>
                      </c:pt>
                      <c:pt idx="2">
                        <c:v>Sobrepeso
40.52%</c:v>
                      </c:pt>
                      <c:pt idx="3">
                        <c:v>Obesidad I
21.14%</c:v>
                      </c:pt>
                      <c:pt idx="4">
                        <c:v>Obesidad II
8.81%</c:v>
                      </c:pt>
                      <c:pt idx="5">
                        <c:v>Obesidad III
3.52%</c:v>
                      </c:pt>
                      <c:pt idx="6">
                        <c:v> Sin IMC
4.40%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'!$C$206:$I$206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7A3-4688-AD9A-579B60DE6EF3}"/>
                  </c:ext>
                </c:extLst>
              </c15:ser>
            </c15:filteredBarSeries>
          </c:ext>
        </c:extLst>
      </c:barChart>
      <c:catAx>
        <c:axId val="27954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6920"/>
        <c:crosses val="autoZero"/>
        <c:auto val="1"/>
        <c:lblAlgn val="ctr"/>
        <c:lblOffset val="100"/>
        <c:noMultiLvlLbl val="0"/>
      </c:catAx>
      <c:valAx>
        <c:axId val="279546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'!$BF$4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'!$BC$5:$BC$10</c:f>
              <c:strCache>
                <c:ptCount val="6"/>
                <c:pt idx="0">
                  <c:v>18-25
16.78%</c:v>
                </c:pt>
                <c:pt idx="1">
                  <c:v>26-35
28.67%</c:v>
                </c:pt>
                <c:pt idx="2">
                  <c:v>36-45
24.00%</c:v>
                </c:pt>
                <c:pt idx="3">
                  <c:v>46-55
18.88%</c:v>
                </c:pt>
                <c:pt idx="4">
                  <c:v>56-65
6.99%</c:v>
                </c:pt>
                <c:pt idx="5">
                  <c:v>66+
6.52%</c:v>
                </c:pt>
              </c:strCache>
            </c:strRef>
          </c:cat>
          <c:val>
            <c:numRef>
              <c:f>'TABLAS '!$BF$5:$BF$10</c:f>
              <c:numCache>
                <c:formatCode>General</c:formatCode>
                <c:ptCount val="6"/>
                <c:pt idx="0">
                  <c:v>72</c:v>
                </c:pt>
                <c:pt idx="1">
                  <c:v>123</c:v>
                </c:pt>
                <c:pt idx="2">
                  <c:v>103</c:v>
                </c:pt>
                <c:pt idx="3">
                  <c:v>81</c:v>
                </c:pt>
                <c:pt idx="4">
                  <c:v>30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8-490D-9644-B2B3712494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79542216"/>
        <c:axId val="279542608"/>
      </c:barChart>
      <c:catAx>
        <c:axId val="27954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2608"/>
        <c:crosses val="autoZero"/>
        <c:auto val="1"/>
        <c:lblAlgn val="ctr"/>
        <c:lblOffset val="100"/>
        <c:noMultiLvlLbl val="0"/>
      </c:catAx>
      <c:valAx>
        <c:axId val="27954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2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ZONA DEMOGRAFICA HABITACIONAL DE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'!$AT$27</c:f>
              <c:strCache>
                <c:ptCount val="1"/>
                <c:pt idx="0">
                  <c:v>ABR-JUN 2024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'!$AU$20:$AV$20</c:f>
              <c:strCache>
                <c:ptCount val="2"/>
                <c:pt idx="0">
                  <c:v>Urbana
48.28% </c:v>
                </c:pt>
                <c:pt idx="1">
                  <c:v>Rural 
51.71%</c:v>
                </c:pt>
              </c:strCache>
              <c:extLst xmlns:c15="http://schemas.microsoft.com/office/drawing/2012/chart"/>
            </c:strRef>
          </c:cat>
          <c:val>
            <c:numRef>
              <c:f>'TABLAS '!$AU$27:$AV$27</c:f>
              <c:numCache>
                <c:formatCode>General</c:formatCode>
                <c:ptCount val="2"/>
                <c:pt idx="0">
                  <c:v>211</c:v>
                </c:pt>
                <c:pt idx="1">
                  <c:v>226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8CD-4FC9-B0BE-75FCE5CBF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206920"/>
        <c:axId val="3822092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'!$AT$21</c15:sqref>
                        </c15:formulaRef>
                      </c:ext>
                    </c:extLst>
                    <c:strCache>
                      <c:ptCount val="1"/>
                      <c:pt idx="0">
                        <c:v>ENE-MAR 2023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'!$AU$20:$AV$20</c15:sqref>
                        </c15:formulaRef>
                      </c:ext>
                    </c:extLst>
                    <c:strCache>
                      <c:ptCount val="2"/>
                      <c:pt idx="0">
                        <c:v>Urbana
48.28% </c:v>
                      </c:pt>
                      <c:pt idx="1">
                        <c:v>Rural 
51.71%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'!$AU$21:$AV$21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8CD-4FC9-B0BE-75FCE5CBF48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'!$AT$22</c15:sqref>
                        </c15:formulaRef>
                      </c:ext>
                    </c:extLst>
                    <c:strCache>
                      <c:ptCount val="1"/>
                      <c:pt idx="0">
                        <c:v>ABR-JUN 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'!$AU$20:$AV$20</c15:sqref>
                        </c15:formulaRef>
                      </c:ext>
                    </c:extLst>
                    <c:strCache>
                      <c:ptCount val="2"/>
                      <c:pt idx="0">
                        <c:v>Urbana
48.28% </c:v>
                      </c:pt>
                      <c:pt idx="1">
                        <c:v>Rural 
51.71%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'!$AU$22:$AV$22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209</c:v>
                      </c:pt>
                      <c:pt idx="1">
                        <c:v>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CD-4FC9-B0BE-75FCE5CBF48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'!$AT$23</c15:sqref>
                        </c15:formulaRef>
                      </c:ext>
                    </c:extLst>
                    <c:strCache>
                      <c:ptCount val="1"/>
                      <c:pt idx="0">
                        <c:v>JUL-SEP 2023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'!$AU$20:$AV$20</c15:sqref>
                        </c15:formulaRef>
                      </c:ext>
                    </c:extLst>
                    <c:strCache>
                      <c:ptCount val="2"/>
                      <c:pt idx="0">
                        <c:v>Urbana
48.28% </c:v>
                      </c:pt>
                      <c:pt idx="1">
                        <c:v>Rural 
51.71%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'!$AU$23:$AV$23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192</c:v>
                      </c:pt>
                      <c:pt idx="1">
                        <c:v>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CD-4FC9-B0BE-75FCE5CBF48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'!$AT$24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'!$AU$20:$AV$20</c15:sqref>
                        </c15:formulaRef>
                      </c:ext>
                    </c:extLst>
                    <c:strCache>
                      <c:ptCount val="2"/>
                      <c:pt idx="0">
                        <c:v>Urbana
48.28% </c:v>
                      </c:pt>
                      <c:pt idx="1">
                        <c:v>Rural 
51.71%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'!$AU$24:$AV$24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200</c:v>
                      </c:pt>
                      <c:pt idx="1">
                        <c:v>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8CD-4FC9-B0BE-75FCE5CBF48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'!$AT$25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'!$AU$20:$AV$20</c15:sqref>
                        </c15:formulaRef>
                      </c:ext>
                    </c:extLst>
                    <c:strCache>
                      <c:ptCount val="2"/>
                      <c:pt idx="0">
                        <c:v>Urbana
48.28% </c:v>
                      </c:pt>
                      <c:pt idx="1">
                        <c:v>Rural 
51.71%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'!$AU$25:$AV$25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67.79661016949153</c:v>
                      </c:pt>
                      <c:pt idx="1">
                        <c:v>22.98190175237001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CD-4FC9-B0BE-75FCE5CBF48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'!$AT$26</c15:sqref>
                        </c15:formulaRef>
                      </c:ext>
                    </c:extLst>
                    <c:strCache>
                      <c:ptCount val="1"/>
                      <c:pt idx="0">
                        <c:v>ENE-MAR 2024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'!$AU$20:$AV$20</c15:sqref>
                        </c15:formulaRef>
                      </c:ext>
                    </c:extLst>
                    <c:strCache>
                      <c:ptCount val="2"/>
                      <c:pt idx="0">
                        <c:v>Urbana
48.28% </c:v>
                      </c:pt>
                      <c:pt idx="1">
                        <c:v>Rural 
51.71%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'!$AU$26:$AV$26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331</c:v>
                      </c:pt>
                      <c:pt idx="1">
                        <c:v>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CD-4FC9-B0BE-75FCE5CBF48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'!$AT$28</c15:sqref>
                        </c15:formulaRef>
                      </c:ext>
                    </c:extLst>
                    <c:strCache>
                      <c:ptCount val="1"/>
                      <c:pt idx="0">
                        <c:v>JUL-SEP 2024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'!$AU$20:$AV$20</c15:sqref>
                        </c15:formulaRef>
                      </c:ext>
                    </c:extLst>
                    <c:strCache>
                      <c:ptCount val="2"/>
                      <c:pt idx="0">
                        <c:v>Urbana
48.28% </c:v>
                      </c:pt>
                      <c:pt idx="1">
                        <c:v>Rural 
51.71%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'!$AU$28:$AV$28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8CD-4FC9-B0BE-75FCE5CBF48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'!$AT$29</c15:sqref>
                        </c15:formulaRef>
                      </c:ext>
                    </c:extLst>
                    <c:strCache>
                      <c:ptCount val="1"/>
                      <c:pt idx="0">
                        <c:v>OCT-DIC 2024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28575">
                    <a:solidFill>
                      <a:schemeClr val="bg2"/>
                    </a:solidFill>
                  </a:ln>
                  <a:effectLst/>
                </c:spPr>
                <c:invertIfNegative val="0"/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88CD-4FC9-B0BE-75FCE5CBF489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2-8679-41C5-AC54-87DB6AC9CF41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9-88CD-4FC9-B0BE-75FCE5CBF48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'!$AU$20:$AV$20</c15:sqref>
                        </c15:formulaRef>
                      </c:ext>
                    </c:extLst>
                    <c:strCache>
                      <c:ptCount val="2"/>
                      <c:pt idx="0">
                        <c:v>Urbana
48.28% </c:v>
                      </c:pt>
                      <c:pt idx="1">
                        <c:v>Rural 
51.71%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'!$AU$29:$AV$29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CD-4FC9-B0BE-75FCE5CBF489}"/>
                  </c:ext>
                </c:extLst>
              </c15:ser>
            </c15:filteredBarSeries>
          </c:ext>
        </c:extLst>
      </c:barChart>
      <c:catAx>
        <c:axId val="38220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209272"/>
        <c:crosses val="autoZero"/>
        <c:auto val="1"/>
        <c:lblAlgn val="ctr"/>
        <c:lblOffset val="100"/>
        <c:noMultiLvlLbl val="0"/>
      </c:catAx>
      <c:valAx>
        <c:axId val="382209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206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RANGO DE EDAD DE MUJERES ATENDIDAS </a:t>
            </a:r>
          </a:p>
          <a:p>
            <a:pPr>
              <a:defRPr/>
            </a:pPr>
            <a:r>
              <a:rPr lang="es-MX"/>
              <a:t>ÁREA PSICOLOGÍA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'!$J$69</c:f>
              <c:strCache>
                <c:ptCount val="1"/>
                <c:pt idx="0">
                  <c:v>ABR-JUN 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'!$H$70:$H$75</c:f>
              <c:strCache>
                <c:ptCount val="6"/>
                <c:pt idx="0">
                  <c:v>18-25
13.03%</c:v>
                </c:pt>
                <c:pt idx="1">
                  <c:v>26-35
21.94%</c:v>
                </c:pt>
                <c:pt idx="2">
                  <c:v>36-45
24.60%</c:v>
                </c:pt>
                <c:pt idx="3">
                  <c:v>46-55
20.48%</c:v>
                </c:pt>
                <c:pt idx="4">
                  <c:v>56-65
13.56%</c:v>
                </c:pt>
                <c:pt idx="5">
                  <c:v>66+
6.38%</c:v>
                </c:pt>
              </c:strCache>
            </c:strRef>
          </c:cat>
          <c:val>
            <c:numRef>
              <c:f>'TABLAS '!$J$70:$J$75</c:f>
              <c:numCache>
                <c:formatCode>General</c:formatCode>
                <c:ptCount val="6"/>
                <c:pt idx="0">
                  <c:v>98</c:v>
                </c:pt>
                <c:pt idx="1">
                  <c:v>165</c:v>
                </c:pt>
                <c:pt idx="2">
                  <c:v>185</c:v>
                </c:pt>
                <c:pt idx="3">
                  <c:v>154</c:v>
                </c:pt>
                <c:pt idx="4">
                  <c:v>102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5-4EC1-A124-12131FEFF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82206136"/>
        <c:axId val="382212408"/>
      </c:barChart>
      <c:catAx>
        <c:axId val="38220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212408"/>
        <c:crosses val="autoZero"/>
        <c:auto val="1"/>
        <c:lblAlgn val="ctr"/>
        <c:lblOffset val="100"/>
        <c:noMultiLvlLbl val="0"/>
      </c:catAx>
      <c:valAx>
        <c:axId val="382212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20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EN EL ÁREA DE CAPACITACIÓN Y DESARROLLO HUMANO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'!$AU$154:$AU$156</c:f>
              <c:strCache>
                <c:ptCount val="3"/>
                <c:pt idx="0">
                  <c:v>ATENCIONES BRINDADAS EN EL ÁREA DE CAPACITACIÓN Y DESARROLLO HUMANO </c:v>
                </c:pt>
                <c:pt idx="1">
                  <c:v>Total Mensual </c:v>
                </c:pt>
                <c:pt idx="2">
                  <c:v>M</c:v>
                </c:pt>
              </c:strCache>
            </c:strRef>
          </c:tx>
          <c:spPr>
            <a:solidFill>
              <a:schemeClr val="accent3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'!$AT$157:$AT$168</c15:sqref>
                  </c15:fullRef>
                </c:ext>
              </c:extLst>
              <c:f>'TABLAS '!$AT$161:$AT$163</c:f>
              <c:strCache>
                <c:ptCount val="3"/>
                <c:pt idx="0">
                  <c:v>ABR
8.73%</c:v>
                </c:pt>
                <c:pt idx="1">
                  <c:v>MAY
30.97%</c:v>
                </c:pt>
                <c:pt idx="2">
                  <c:v>JUN 
60.29%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'!$AU$157:$AU$168</c15:sqref>
                  </c15:fullRef>
                </c:ext>
              </c:extLst>
              <c:f>'TABLAS '!$AU$161:$AU$163</c:f>
              <c:numCache>
                <c:formatCode>#,##0</c:formatCode>
                <c:ptCount val="3"/>
                <c:pt idx="0">
                  <c:v>104</c:v>
                </c:pt>
                <c:pt idx="1">
                  <c:v>317</c:v>
                </c:pt>
                <c:pt idx="2" formatCode="General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C-484A-986F-CDB927CE3864}"/>
            </c:ext>
          </c:extLst>
        </c:ser>
        <c:ser>
          <c:idx val="1"/>
          <c:order val="1"/>
          <c:tx>
            <c:strRef>
              <c:f>'TABLAS '!$AV$154:$AV$156</c:f>
              <c:strCache>
                <c:ptCount val="3"/>
                <c:pt idx="0">
                  <c:v>ATENCIONES BRINDADAS EN EL ÁREA DE CAPACITACIÓN Y DESARROLLO HUMANO </c:v>
                </c:pt>
                <c:pt idx="1">
                  <c:v>Total Mensual </c:v>
                </c:pt>
                <c:pt idx="2">
                  <c:v>H</c:v>
                </c:pt>
              </c:strCache>
            </c:strRef>
          </c:tx>
          <c:spPr>
            <a:solidFill>
              <a:schemeClr val="bg2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'!$AT$157:$AT$168</c15:sqref>
                  </c15:fullRef>
                </c:ext>
              </c:extLst>
              <c:f>'TABLAS '!$AT$161:$AT$163</c:f>
              <c:strCache>
                <c:ptCount val="3"/>
                <c:pt idx="0">
                  <c:v>ABR
8.73%</c:v>
                </c:pt>
                <c:pt idx="1">
                  <c:v>MAY
30.97%</c:v>
                </c:pt>
                <c:pt idx="2">
                  <c:v>JUN 
60.29%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'!$AV$157:$AV$168</c15:sqref>
                  </c15:fullRef>
                </c:ext>
              </c:extLst>
              <c:f>'TABLAS '!$AV$161:$AV$163</c:f>
              <c:numCache>
                <c:formatCode>#,##0</c:formatCode>
                <c:ptCount val="3"/>
                <c:pt idx="0">
                  <c:v>55</c:v>
                </c:pt>
                <c:pt idx="1">
                  <c:v>247</c:v>
                </c:pt>
                <c:pt idx="2" formatCode="General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C-484A-986F-CDB927C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207704"/>
        <c:axId val="382211232"/>
      </c:barChart>
      <c:catAx>
        <c:axId val="38220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211232"/>
        <c:crosses val="autoZero"/>
        <c:auto val="1"/>
        <c:lblAlgn val="ctr"/>
        <c:lblOffset val="100"/>
        <c:noMultiLvlLbl val="0"/>
      </c:catAx>
      <c:valAx>
        <c:axId val="3822112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207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DERIVADAS POR CONFERENCIAS Y CURSOS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'TABLAS '!$AZ$161</c:f>
              <c:strCache>
                <c:ptCount val="1"/>
                <c:pt idx="0">
                  <c:v>ABR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'!$BA$156</c:f>
              <c:strCache>
                <c:ptCount val="1"/>
                <c:pt idx="0">
                  <c:v>Conferencias</c:v>
                </c:pt>
              </c:strCache>
              <c:extLst xmlns:c15="http://schemas.microsoft.com/office/drawing/2012/chart"/>
            </c:strRef>
          </c:cat>
          <c:val>
            <c:numRef>
              <c:f>'TABLAS '!$BA$161</c:f>
              <c:numCache>
                <c:formatCode>#,##0</c:formatCode>
                <c:ptCount val="1"/>
                <c:pt idx="0">
                  <c:v>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C39-40EE-A2A5-EA596A930B10}"/>
            </c:ext>
          </c:extLst>
        </c:ser>
        <c:ser>
          <c:idx val="5"/>
          <c:order val="5"/>
          <c:tx>
            <c:strRef>
              <c:f>'TABLAS '!$AZ$162</c:f>
              <c:strCache>
                <c:ptCount val="1"/>
                <c:pt idx="0">
                  <c:v>MAY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'!$BA$156</c:f>
              <c:strCache>
                <c:ptCount val="1"/>
                <c:pt idx="0">
                  <c:v>Conferencias</c:v>
                </c:pt>
              </c:strCache>
              <c:extLst xmlns:c15="http://schemas.microsoft.com/office/drawing/2012/chart"/>
            </c:strRef>
          </c:cat>
          <c:val>
            <c:numRef>
              <c:f>'TABLAS '!$BA$162</c:f>
              <c:numCache>
                <c:formatCode>#,##0</c:formatCode>
                <c:ptCount val="1"/>
                <c:pt idx="0">
                  <c:v>15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C39-40EE-A2A5-EA596A930B10}"/>
            </c:ext>
          </c:extLst>
        </c:ser>
        <c:ser>
          <c:idx val="6"/>
          <c:order val="6"/>
          <c:tx>
            <c:strRef>
              <c:f>'TABLAS '!$AZ$163</c:f>
              <c:strCache>
                <c:ptCount val="1"/>
                <c:pt idx="0">
                  <c:v>JUN 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'!$BA$156</c:f>
              <c:strCache>
                <c:ptCount val="1"/>
                <c:pt idx="0">
                  <c:v>Conferencias</c:v>
                </c:pt>
              </c:strCache>
              <c:extLst xmlns:c15="http://schemas.microsoft.com/office/drawing/2012/chart"/>
            </c:strRef>
          </c:cat>
          <c:val>
            <c:numRef>
              <c:f>'TABLAS '!$BA$163</c:f>
              <c:numCache>
                <c:formatCode>General</c:formatCode>
                <c:ptCount val="1"/>
                <c:pt idx="0">
                  <c:v>18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C39-40EE-A2A5-EA596A930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208880"/>
        <c:axId val="382211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'!$AZ$157</c15:sqref>
                        </c15:formulaRef>
                      </c:ext>
                    </c:extLst>
                    <c:strCache>
                      <c:ptCount val="1"/>
                      <c:pt idx="0">
                        <c:v>ENE</c:v>
                      </c:pt>
                    </c:strCache>
                  </c:strRef>
                </c:tx>
                <c:spPr>
                  <a:solidFill>
                    <a:schemeClr val="bg2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bg2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'TABLAS '!$BA$156</c15:sqref>
                        </c15:formulaRef>
                      </c:ext>
                    </c:extLst>
                    <c:strCache>
                      <c:ptCount val="1"/>
                      <c:pt idx="0">
                        <c:v>Conferencias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'!$BA$157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39-40EE-A2A5-EA596A930B1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'!$AZ$158</c15:sqref>
                        </c15:formulaRef>
                      </c:ext>
                    </c:extLst>
                    <c:strCache>
                      <c:ptCount val="1"/>
                      <c:pt idx="0">
                        <c:v>FEB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'!$BA$156</c15:sqref>
                        </c15:formulaRef>
                      </c:ext>
                    </c:extLst>
                    <c:strCache>
                      <c:ptCount val="1"/>
                      <c:pt idx="0">
                        <c:v>Conferencias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'!$BA$158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C39-40EE-A2A5-EA596A930B1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'!$AZ$159</c15:sqref>
                        </c15:formulaRef>
                      </c:ext>
                    </c:extLst>
                    <c:strCache>
                      <c:ptCount val="1"/>
                      <c:pt idx="0">
                        <c:v>MAR</c:v>
                      </c:pt>
                    </c:strCache>
                  </c:strRef>
                </c:tx>
                <c:spPr>
                  <a:solidFill>
                    <a:schemeClr val="accent6">
                      <a:lumMod val="20000"/>
                      <a:lumOff val="80000"/>
                    </a:schemeClr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6">
                        <a:lumMod val="20000"/>
                        <a:lumOff val="80000"/>
                      </a:schemeClr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'!$BA$156</c15:sqref>
                        </c15:formulaRef>
                      </c:ext>
                    </c:extLst>
                    <c:strCache>
                      <c:ptCount val="1"/>
                      <c:pt idx="0">
                        <c:v>Conferencias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'!$BA$159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C39-40EE-A2A5-EA596A930B1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'!$AZ$160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'!$BA$156</c15:sqref>
                        </c15:formulaRef>
                      </c:ext>
                    </c:extLst>
                    <c:strCache>
                      <c:ptCount val="1"/>
                      <c:pt idx="0">
                        <c:v>Conferencias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'!$BA$160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C39-40EE-A2A5-EA596A930B1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'!$AZ$164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'!$BA$156</c15:sqref>
                        </c15:formulaRef>
                      </c:ext>
                    </c:extLst>
                    <c:strCache>
                      <c:ptCount val="1"/>
                      <c:pt idx="0">
                        <c:v>Conferencias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'!$BA$164</c15:sqref>
                        </c15:formulaRef>
                      </c:ext>
                    </c:extLst>
                    <c:numCache>
                      <c:formatCode>#,##0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39-40EE-A2A5-EA596A930B1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'!$AZ$165</c15:sqref>
                        </c15:formulaRef>
                      </c:ext>
                    </c:extLst>
                    <c:strCache>
                      <c:ptCount val="1"/>
                      <c:pt idx="0">
                        <c:v>SEP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'!$BA$156</c15:sqref>
                        </c15:formulaRef>
                      </c:ext>
                    </c:extLst>
                    <c:strCache>
                      <c:ptCount val="1"/>
                      <c:pt idx="0">
                        <c:v>Conferencias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'!$BA$165</c15:sqref>
                        </c15:formulaRef>
                      </c:ext>
                    </c:extLst>
                    <c:numCache>
                      <c:formatCode>#,##0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C39-40EE-A2A5-EA596A930B1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'!$AZ$166</c15:sqref>
                        </c15:formulaRef>
                      </c:ext>
                    </c:extLst>
                    <c:strCache>
                      <c:ptCount val="1"/>
                      <c:pt idx="0">
                        <c:v>OCT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'!$BA$156</c15:sqref>
                        </c15:formulaRef>
                      </c:ext>
                    </c:extLst>
                    <c:strCache>
                      <c:ptCount val="1"/>
                      <c:pt idx="0">
                        <c:v>Conferencias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'!$BA$166</c15:sqref>
                        </c15:formulaRef>
                      </c:ext>
                    </c:extLst>
                    <c:numCache>
                      <c:formatCode>#,##0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39-40EE-A2A5-EA596A930B1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'!$AZ$167</c15:sqref>
                        </c15:formulaRef>
                      </c:ext>
                    </c:extLst>
                    <c:strCache>
                      <c:ptCount val="1"/>
                      <c:pt idx="0">
                        <c:v>NOV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'!$BA$156</c15:sqref>
                        </c15:formulaRef>
                      </c:ext>
                    </c:extLst>
                    <c:strCache>
                      <c:ptCount val="1"/>
                      <c:pt idx="0">
                        <c:v>Conferencias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'!$BA$167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C39-40EE-A2A5-EA596A930B1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'!$AZ$168</c15:sqref>
                        </c15:formulaRef>
                      </c:ext>
                    </c:extLst>
                    <c:strCache>
                      <c:ptCount val="1"/>
                      <c:pt idx="0">
                        <c:v>DIC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'!$BA$156</c15:sqref>
                        </c15:formulaRef>
                      </c:ext>
                    </c:extLst>
                    <c:strCache>
                      <c:ptCount val="1"/>
                      <c:pt idx="0">
                        <c:v>Conferencias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'!$BA$168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C39-40EE-A2A5-EA596A930B1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'!$AZ$169</c15:sqref>
                        </c15:formulaRef>
                      </c:ext>
                    </c:extLst>
                    <c:strCache>
                      <c:ptCount val="1"/>
                      <c:pt idx="0">
                        <c:v>OCT-DIC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'!$BA$156</c15:sqref>
                        </c15:formulaRef>
                      </c:ext>
                    </c:extLst>
                    <c:strCache>
                      <c:ptCount val="1"/>
                      <c:pt idx="0">
                        <c:v>Conferencias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'!$BA$169</c15:sqref>
                        </c15:formulaRef>
                      </c:ext>
                    </c:extLst>
                    <c:numCache>
                      <c:formatCode>#,##0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C39-40EE-A2A5-EA596A930B10}"/>
                  </c:ext>
                </c:extLst>
              </c15:ser>
            </c15:filteredBarSeries>
          </c:ext>
        </c:extLst>
      </c:barChart>
      <c:catAx>
        <c:axId val="38220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211624"/>
        <c:crosses val="autoZero"/>
        <c:auto val="1"/>
        <c:lblAlgn val="ctr"/>
        <c:lblOffset val="100"/>
        <c:noMultiLvlLbl val="0"/>
      </c:catAx>
      <c:valAx>
        <c:axId val="38221162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20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'TABLAS '!$AT$190</c:f>
              <c:strCache>
                <c:ptCount val="1"/>
                <c:pt idx="0">
                  <c:v>ABR-JUN 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'!$AU$188:$BN$188</c15:sqref>
                  </c15:fullRef>
                </c:ext>
              </c:extLst>
              <c:f>('TABLAS '!$AU$188:$AW$188,'TABLAS '!$AZ$188,'TABLAS '!$BB$188,'TABLAS '!$BE$188:$BH$188,'TABLAS '!$BJ$188:$BN$188)</c:f>
              <c:strCache>
                <c:ptCount val="14"/>
                <c:pt idx="0">
                  <c:v>Dependencia y codependencia
1.54%</c:v>
                </c:pt>
                <c:pt idx="1">
                  <c:v>Educar; resposabilidad de madres y padres de familia
24.11%</c:v>
                </c:pt>
                <c:pt idx="2">
                  <c:v>Manejo de emociones
2.03%</c:v>
                </c:pt>
                <c:pt idx="3">
                  <c:v>Ser Mujer
0.60%</c:v>
                </c:pt>
                <c:pt idx="4">
                  <c:v>Tipos y modalidades de violencia
18.84%</c:v>
                </c:pt>
                <c:pt idx="5">
                  <c:v>Acoso y Hostigamiento Sexual
7.25%</c:v>
                </c:pt>
                <c:pt idx="6">
                  <c:v>Bullying
3.51%</c:v>
                </c:pt>
                <c:pt idx="7">
                  <c:v>Toma de Desiciones 
6.64%</c:v>
                </c:pt>
                <c:pt idx="8">
                  <c:v>Violencia en el Noviazgo
3.51% </c:v>
                </c:pt>
                <c:pt idx="9">
                  <c:v>Redes Sociales y Ciberseguridad
12.08%</c:v>
                </c:pt>
                <c:pt idx="10">
                  <c:v>Curso "Formación en Perspectiva de Género"
2.80%</c:v>
                </c:pt>
                <c:pt idx="11">
                  <c:v>Derechos humanos de las Mujeres
0.66%</c:v>
                </c:pt>
                <c:pt idx="12">
                  <c:v>Prevencción del Embarazo Adolecente 
15.71%</c:v>
                </c:pt>
                <c:pt idx="13">
                  <c:v>Tipos y Modalidades de violencia Psicológica
0.71%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'!$AU$190:$BN$190</c15:sqref>
                  </c15:fullRef>
                </c:ext>
              </c:extLst>
              <c:f>('TABLAS '!$AU$190:$AW$190,'TABLAS '!$AZ$190,'TABLAS '!$BB$190,'TABLAS '!$BE$190:$BH$190,'TABLAS '!$BJ$190:$BN$190)</c:f>
              <c:numCache>
                <c:formatCode>General</c:formatCode>
                <c:ptCount val="14"/>
                <c:pt idx="0" formatCode="#,##0">
                  <c:v>28</c:v>
                </c:pt>
                <c:pt idx="1">
                  <c:v>439</c:v>
                </c:pt>
                <c:pt idx="2">
                  <c:v>37</c:v>
                </c:pt>
                <c:pt idx="3">
                  <c:v>11</c:v>
                </c:pt>
                <c:pt idx="4">
                  <c:v>343</c:v>
                </c:pt>
                <c:pt idx="5">
                  <c:v>132</c:v>
                </c:pt>
                <c:pt idx="6">
                  <c:v>64</c:v>
                </c:pt>
                <c:pt idx="7">
                  <c:v>121</c:v>
                </c:pt>
                <c:pt idx="8">
                  <c:v>64</c:v>
                </c:pt>
                <c:pt idx="9">
                  <c:v>220</c:v>
                </c:pt>
                <c:pt idx="10">
                  <c:v>51</c:v>
                </c:pt>
                <c:pt idx="11">
                  <c:v>12</c:v>
                </c:pt>
                <c:pt idx="12">
                  <c:v>286</c:v>
                </c:pt>
                <c:pt idx="1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1-4037-918C-548199E2A3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82212800"/>
        <c:axId val="3822131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'!$AT$189</c15:sqref>
                        </c15:formulaRef>
                      </c:ext>
                    </c:extLst>
                    <c:strCache>
                      <c:ptCount val="1"/>
                      <c:pt idx="0">
                        <c:v>ENE-MAR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'TABLAS '!$AU$188:$BN$188</c15:sqref>
                        </c15:fullRef>
                        <c15:formulaRef>
                          <c15:sqref>('TABLAS '!$AU$188:$AW$188,'TABLAS '!$AZ$188,'TABLAS '!$BB$188,'TABLAS '!$BE$188:$BH$188,'TABLAS '!$BJ$188:$BN$188)</c15:sqref>
                        </c15:formulaRef>
                      </c:ext>
                    </c:extLst>
                    <c:strCache>
                      <c:ptCount val="14"/>
                      <c:pt idx="0">
                        <c:v>Dependencia y codependencia
1.54%</c:v>
                      </c:pt>
                      <c:pt idx="1">
                        <c:v>Educar; resposabilidad de madres y padres de familia
24.11%</c:v>
                      </c:pt>
                      <c:pt idx="2">
                        <c:v>Manejo de emociones
2.03%</c:v>
                      </c:pt>
                      <c:pt idx="3">
                        <c:v>Ser Mujer
0.60%</c:v>
                      </c:pt>
                      <c:pt idx="4">
                        <c:v>Tipos y modalidades de violencia
18.84%</c:v>
                      </c:pt>
                      <c:pt idx="5">
                        <c:v>Acoso y Hostigamiento Sexual
7.25%</c:v>
                      </c:pt>
                      <c:pt idx="6">
                        <c:v>Bullying
3.51%</c:v>
                      </c:pt>
                      <c:pt idx="7">
                        <c:v>Toma de Desiciones 
6.64%</c:v>
                      </c:pt>
                      <c:pt idx="8">
                        <c:v>Violencia en el Noviazgo
3.51% </c:v>
                      </c:pt>
                      <c:pt idx="9">
                        <c:v>Redes Sociales y Ciberseguridad
12.08%</c:v>
                      </c:pt>
                      <c:pt idx="10">
                        <c:v>Curso "Formación en Perspectiva de Género"
2.80%</c:v>
                      </c:pt>
                      <c:pt idx="11">
                        <c:v>Derechos humanos de las Mujeres
0.66%</c:v>
                      </c:pt>
                      <c:pt idx="12">
                        <c:v>Prevencción del Embarazo Adolecente 
15.71%</c:v>
                      </c:pt>
                      <c:pt idx="13">
                        <c:v>Tipos y Modalidades de violencia Psicológica
0.71%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'!$AU$189:$BN$189</c15:sqref>
                        </c15:fullRef>
                        <c15:formulaRef>
                          <c15:sqref>('TABLAS '!$AU$189:$AW$189,'TABLAS '!$AZ$189,'TABLAS '!$BB$189,'TABLAS '!$BE$189:$BH$189,'TABLAS '!$BJ$189:$BN$189)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 formatCode="#,##0">
                        <c:v>34</c:v>
                      </c:pt>
                      <c:pt idx="1">
                        <c:v>327</c:v>
                      </c:pt>
                      <c:pt idx="2">
                        <c:v>54</c:v>
                      </c:pt>
                      <c:pt idx="3">
                        <c:v>36</c:v>
                      </c:pt>
                      <c:pt idx="4">
                        <c:v>204</c:v>
                      </c:pt>
                      <c:pt idx="5">
                        <c:v>556</c:v>
                      </c:pt>
                      <c:pt idx="6">
                        <c:v>121</c:v>
                      </c:pt>
                      <c:pt idx="7">
                        <c:v>50</c:v>
                      </c:pt>
                      <c:pt idx="8">
                        <c:v>42</c:v>
                      </c:pt>
                      <c:pt idx="9">
                        <c:v>117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77A-48E9-9E29-F96A21A68173}"/>
                  </c:ext>
                </c:extLst>
              </c15:ser>
            </c15:filteredBarSeries>
          </c:ext>
        </c:extLst>
      </c:barChart>
      <c:catAx>
        <c:axId val="38221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s-MX"/>
          </a:p>
        </c:txPr>
        <c:crossAx val="382213192"/>
        <c:crosses val="autoZero"/>
        <c:auto val="0"/>
        <c:lblAlgn val="ctr"/>
        <c:lblOffset val="100"/>
        <c:noMultiLvlLbl val="0"/>
      </c:catAx>
      <c:valAx>
        <c:axId val="3822131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21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RANGO DE EDAD DE MUJERES ATENDIDAS </a:t>
            </a:r>
          </a:p>
          <a:p>
            <a:pPr>
              <a:defRPr/>
            </a:pPr>
            <a:r>
              <a:rPr lang="es-MX"/>
              <a:t>ÁREA DE CAPACITACIÓN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100460957305316E-2"/>
          <c:y val="9.5676370679900952E-2"/>
          <c:w val="0.93927153226190341"/>
          <c:h val="0.764038030791901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'!$BM$154:$BM$163</c15:sqref>
                  </c15:fullRef>
                </c:ext>
              </c:extLst>
              <c:f>'TABLAS '!$BM$156:$BM$163</c:f>
              <c:strCache>
                <c:ptCount val="8"/>
                <c:pt idx="0">
                  <c:v>&lt;18
61.06%</c:v>
                </c:pt>
                <c:pt idx="1">
                  <c:v>18-25
4.61%</c:v>
                </c:pt>
                <c:pt idx="2">
                  <c:v>26-35
11.91%</c:v>
                </c:pt>
                <c:pt idx="3">
                  <c:v>36-45
10.98%</c:v>
                </c:pt>
                <c:pt idx="4">
                  <c:v>46-55
5.16%</c:v>
                </c:pt>
                <c:pt idx="5">
                  <c:v>56-65
1.59%</c:v>
                </c:pt>
                <c:pt idx="6">
                  <c:v>66+
0.65%</c:v>
                </c:pt>
                <c:pt idx="7">
                  <c:v>SIN DATO
4.00%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'!$BP$154:$BP$163</c15:sqref>
                  </c15:fullRef>
                </c:ext>
              </c:extLst>
              <c:f>'TABLAS '!$BP$156:$BP$163</c:f>
              <c:numCache>
                <c:formatCode>General</c:formatCode>
                <c:ptCount val="8"/>
                <c:pt idx="0">
                  <c:v>1112</c:v>
                </c:pt>
                <c:pt idx="1">
                  <c:v>84</c:v>
                </c:pt>
                <c:pt idx="2">
                  <c:v>217</c:v>
                </c:pt>
                <c:pt idx="3">
                  <c:v>200</c:v>
                </c:pt>
                <c:pt idx="4">
                  <c:v>94</c:v>
                </c:pt>
                <c:pt idx="5">
                  <c:v>29</c:v>
                </c:pt>
                <c:pt idx="6">
                  <c:v>12</c:v>
                </c:pt>
                <c:pt idx="7">
                  <c:v>73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3864-4B59-935D-E05BDC7F0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3348080"/>
        <c:axId val="3833484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Atenciones</c:v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'TABLAS '!$BM$154:$BM$163</c15:sqref>
                        </c15:fullRef>
                        <c15:formulaRef>
                          <c15:sqref>'TABLAS '!$BM$156:$BM$163</c15:sqref>
                        </c15:formulaRef>
                      </c:ext>
                    </c:extLst>
                    <c:strCache>
                      <c:ptCount val="8"/>
                      <c:pt idx="0">
                        <c:v>&lt;18
61.06%</c:v>
                      </c:pt>
                      <c:pt idx="1">
                        <c:v>18-25
4.61%</c:v>
                      </c:pt>
                      <c:pt idx="2">
                        <c:v>26-35
11.91%</c:v>
                      </c:pt>
                      <c:pt idx="3">
                        <c:v>36-45
10.98%</c:v>
                      </c:pt>
                      <c:pt idx="4">
                        <c:v>46-55
5.16%</c:v>
                      </c:pt>
                      <c:pt idx="5">
                        <c:v>56-65
1.59%</c:v>
                      </c:pt>
                      <c:pt idx="6">
                        <c:v>66+
0.65%</c:v>
                      </c:pt>
                      <c:pt idx="7">
                        <c:v>SIN DATO
4.00%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'!$BN$154:$BN$163</c15:sqref>
                        </c15:fullRef>
                        <c15:formulaRef>
                          <c15:sqref>'TABLAS '!$BN$156:$BN$163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916</c:v>
                      </c:pt>
                      <c:pt idx="1">
                        <c:v>186</c:v>
                      </c:pt>
                      <c:pt idx="2">
                        <c:v>221</c:v>
                      </c:pt>
                      <c:pt idx="3">
                        <c:v>229</c:v>
                      </c:pt>
                      <c:pt idx="4">
                        <c:v>134</c:v>
                      </c:pt>
                      <c:pt idx="5">
                        <c:v>71</c:v>
                      </c:pt>
                      <c:pt idx="6">
                        <c:v>36</c:v>
                      </c:pt>
                      <c:pt idx="7">
                        <c:v>185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2EF-43C3-A44B-88D41BF60C9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'!$BM$154:$BM$163</c15:sqref>
                        </c15:fullRef>
                        <c15:formulaRef>
                          <c15:sqref>'TABLAS '!$BM$156:$BM$163</c15:sqref>
                        </c15:formulaRef>
                      </c:ext>
                    </c:extLst>
                    <c:strCache>
                      <c:ptCount val="8"/>
                      <c:pt idx="0">
                        <c:v>&lt;18
61.06%</c:v>
                      </c:pt>
                      <c:pt idx="1">
                        <c:v>18-25
4.61%</c:v>
                      </c:pt>
                      <c:pt idx="2">
                        <c:v>26-35
11.91%</c:v>
                      </c:pt>
                      <c:pt idx="3">
                        <c:v>36-45
10.98%</c:v>
                      </c:pt>
                      <c:pt idx="4">
                        <c:v>46-55
5.16%</c:v>
                      </c:pt>
                      <c:pt idx="5">
                        <c:v>56-65
1.59%</c:v>
                      </c:pt>
                      <c:pt idx="6">
                        <c:v>66+
0.65%</c:v>
                      </c:pt>
                      <c:pt idx="7">
                        <c:v>SIN DATO
4.00%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'!$BO$154:$BO$163</c15:sqref>
                        </c15:fullRef>
                        <c15:formulaRef>
                          <c15:sqref>'TABLAS '!$BO$156:$BO$163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46.309403437815973</c:v>
                      </c:pt>
                      <c:pt idx="1">
                        <c:v>9.4034378159757335</c:v>
                      </c:pt>
                      <c:pt idx="2">
                        <c:v>11.172901921132457</c:v>
                      </c:pt>
                      <c:pt idx="3">
                        <c:v>11.577350859453993</c:v>
                      </c:pt>
                      <c:pt idx="4">
                        <c:v>6.7745197168857434</c:v>
                      </c:pt>
                      <c:pt idx="5">
                        <c:v>3.5894843276036399</c:v>
                      </c:pt>
                      <c:pt idx="6">
                        <c:v>1.820020222446916</c:v>
                      </c:pt>
                      <c:pt idx="7">
                        <c:v>9.3528816986855414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864-4B59-935D-E05BDC7F0BB5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 w="28575"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1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'!$BM$154:$BM$163</c15:sqref>
                        </c15:fullRef>
                        <c15:formulaRef>
                          <c15:sqref>'TABLAS '!$BM$156:$BM$163</c15:sqref>
                        </c15:formulaRef>
                      </c:ext>
                    </c:extLst>
                    <c:strCache>
                      <c:ptCount val="8"/>
                      <c:pt idx="0">
                        <c:v>&lt;18
61.06%</c:v>
                      </c:pt>
                      <c:pt idx="1">
                        <c:v>18-25
4.61%</c:v>
                      </c:pt>
                      <c:pt idx="2">
                        <c:v>26-35
11.91%</c:v>
                      </c:pt>
                      <c:pt idx="3">
                        <c:v>36-45
10.98%</c:v>
                      </c:pt>
                      <c:pt idx="4">
                        <c:v>46-55
5.16%</c:v>
                      </c:pt>
                      <c:pt idx="5">
                        <c:v>56-65
1.59%</c:v>
                      </c:pt>
                      <c:pt idx="6">
                        <c:v>66+
0.65%</c:v>
                      </c:pt>
                      <c:pt idx="7">
                        <c:v>SIN DATO
4.00%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'!$BQ$154:$BQ$163</c15:sqref>
                        </c15:fullRef>
                        <c15:formulaRef>
                          <c15:sqref>'TABLAS '!$BQ$156:$BQ$163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61.065348709500277</c:v>
                      </c:pt>
                      <c:pt idx="1">
                        <c:v>4.6128500823723231</c:v>
                      </c:pt>
                      <c:pt idx="2">
                        <c:v>11.916529379461835</c:v>
                      </c:pt>
                      <c:pt idx="3">
                        <c:v>10.982976386600768</c:v>
                      </c:pt>
                      <c:pt idx="4">
                        <c:v>5.1619989017023613</c:v>
                      </c:pt>
                      <c:pt idx="5">
                        <c:v>1.5925315760571115</c:v>
                      </c:pt>
                      <c:pt idx="6">
                        <c:v>0.65897858319604607</c:v>
                      </c:pt>
                      <c:pt idx="7">
                        <c:v>4.0087863811092808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864-4B59-935D-E05BDC7F0BB5}"/>
                  </c:ext>
                </c:extLst>
              </c15:ser>
            </c15:filteredBarSeries>
          </c:ext>
        </c:extLst>
      </c:barChart>
      <c:catAx>
        <c:axId val="38334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48472"/>
        <c:crosses val="autoZero"/>
        <c:auto val="1"/>
        <c:lblAlgn val="ctr"/>
        <c:lblOffset val="100"/>
        <c:noMultiLvlLbl val="0"/>
      </c:catAx>
      <c:valAx>
        <c:axId val="383348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4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010886956453702"/>
          <c:y val="0.95386999845532294"/>
          <c:w val="9.5806556697367248E-2"/>
          <c:h val="4.4529134548359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'!$M$15:$M$16</c:f>
              <c:strCache>
                <c:ptCount val="2"/>
                <c:pt idx="0">
                  <c:v>HISTORICO DE ATENCIONES BRINDADAS DURANTE LA ADMINISTRACIÓN MUNICIPAL 2021-2024</c:v>
                </c:pt>
                <c:pt idx="1">
                  <c:v>Total </c:v>
                </c:pt>
              </c:strCache>
            </c:strRef>
          </c:tx>
          <c:spPr>
            <a:solidFill>
              <a:schemeClr val="bg2"/>
            </a:solidFill>
            <a:ln w="28575">
              <a:solidFill>
                <a:schemeClr val="bg2"/>
              </a:solidFill>
              <a:prstDash val="solid"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bg2"/>
              </a:solidFill>
              <a:ln w="28575">
                <a:solidFill>
                  <a:schemeClr val="bg2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9D-4D6A-84DC-9AAF7B164F0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8575">
                <a:solidFill>
                  <a:schemeClr val="bg2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CC-4368-984B-2817C37CA5B4}"/>
              </c:ext>
            </c:extLst>
          </c:dPt>
          <c:dLbls>
            <c:dLbl>
              <c:idx val="9"/>
              <c:spPr>
                <a:solidFill>
                  <a:schemeClr val="accent3"/>
                </a:solidFill>
                <a:ln>
                  <a:solidFill>
                    <a:schemeClr val="bg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ACC-4368-984B-2817C37CA5B4}"/>
                </c:ext>
              </c:extLst>
            </c:dLbl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'!$L$17:$L$27</c:f>
              <c:strCache>
                <c:ptCount val="11"/>
                <c:pt idx="0">
                  <c:v>OCT-DIC 
2021</c:v>
                </c:pt>
                <c:pt idx="1">
                  <c:v>ENE-MAR 
2022</c:v>
                </c:pt>
                <c:pt idx="2">
                  <c:v>ABR-JUN 
2022</c:v>
                </c:pt>
                <c:pt idx="3">
                  <c:v>JUL-SEP 
2022</c:v>
                </c:pt>
                <c:pt idx="4">
                  <c:v>OCT-DIC 
2022</c:v>
                </c:pt>
                <c:pt idx="5">
                  <c:v>ENE-MAR 
2023</c:v>
                </c:pt>
                <c:pt idx="6">
                  <c:v>ABR-JUN 
2023</c:v>
                </c:pt>
                <c:pt idx="7">
                  <c:v>JUL-SEP 
2023</c:v>
                </c:pt>
                <c:pt idx="8">
                  <c:v>OCT-DIC 
2023</c:v>
                </c:pt>
                <c:pt idx="9">
                  <c:v>ENE-MAR
2024</c:v>
                </c:pt>
                <c:pt idx="10">
                  <c:v>ABR-JUN 2024</c:v>
                </c:pt>
              </c:strCache>
            </c:strRef>
          </c:cat>
          <c:val>
            <c:numRef>
              <c:f>'TABLAS '!$M$17:$M$27</c:f>
              <c:numCache>
                <c:formatCode>#,##0</c:formatCode>
                <c:ptCount val="11"/>
                <c:pt idx="0">
                  <c:v>2335</c:v>
                </c:pt>
                <c:pt idx="1">
                  <c:v>3048</c:v>
                </c:pt>
                <c:pt idx="2">
                  <c:v>4496</c:v>
                </c:pt>
                <c:pt idx="3">
                  <c:v>5037</c:v>
                </c:pt>
                <c:pt idx="4">
                  <c:v>5335</c:v>
                </c:pt>
                <c:pt idx="5">
                  <c:v>6444</c:v>
                </c:pt>
                <c:pt idx="6">
                  <c:v>6605</c:v>
                </c:pt>
                <c:pt idx="7">
                  <c:v>5308</c:v>
                </c:pt>
                <c:pt idx="8">
                  <c:v>5302</c:v>
                </c:pt>
                <c:pt idx="9">
                  <c:v>6245</c:v>
                </c:pt>
                <c:pt idx="10">
                  <c:v>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8-43D5-B581-55EBE26D2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638312"/>
        <c:axId val="275638704"/>
      </c:barChart>
      <c:catAx>
        <c:axId val="275638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638704"/>
        <c:crosses val="autoZero"/>
        <c:auto val="1"/>
        <c:lblAlgn val="ctr"/>
        <c:lblOffset val="100"/>
        <c:noMultiLvlLbl val="0"/>
      </c:catAx>
      <c:valAx>
        <c:axId val="2756387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638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RANGO DE EDAD DE MUJERES ATENDIDAS </a:t>
            </a:r>
          </a:p>
          <a:p>
            <a:pPr>
              <a:defRPr/>
            </a:pPr>
            <a:r>
              <a:rPr lang="es-MX"/>
              <a:t>ÁREA JURÍDICO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5777291208617711E-2"/>
          <c:y val="0.14592285553655771"/>
          <c:w val="0.93732129965908029"/>
          <c:h val="0.72296789162031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'TABLAS '!$BF$69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'!$AY$70:$AY$75</c:f>
              <c:strCache>
                <c:ptCount val="6"/>
                <c:pt idx="0">
                  <c:v>18-25
14.08%</c:v>
                </c:pt>
                <c:pt idx="1">
                  <c:v>26-35
34.70%</c:v>
                </c:pt>
                <c:pt idx="2">
                  <c:v>36-45
31.95%</c:v>
                </c:pt>
                <c:pt idx="3">
                  <c:v>46-55
16.15%</c:v>
                </c:pt>
                <c:pt idx="4">
                  <c:v>56-65
10.99%</c:v>
                </c:pt>
                <c:pt idx="5">
                  <c:v>66+
8.59%</c:v>
                </c:pt>
              </c:strCache>
            </c:strRef>
          </c:cat>
          <c:val>
            <c:numRef>
              <c:f>'TABLAS '!$BF$70:$BF$75</c:f>
              <c:numCache>
                <c:formatCode>General</c:formatCode>
                <c:ptCount val="6"/>
                <c:pt idx="0">
                  <c:v>41</c:v>
                </c:pt>
                <c:pt idx="1">
                  <c:v>101</c:v>
                </c:pt>
                <c:pt idx="2">
                  <c:v>93</c:v>
                </c:pt>
                <c:pt idx="3">
                  <c:v>47</c:v>
                </c:pt>
                <c:pt idx="4">
                  <c:v>32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7-48F5-8DC0-E32EBC89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83350040"/>
        <c:axId val="383351216"/>
      </c:barChart>
      <c:catAx>
        <c:axId val="38335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51216"/>
        <c:crosses val="autoZero"/>
        <c:auto val="1"/>
        <c:lblAlgn val="ctr"/>
        <c:lblOffset val="100"/>
        <c:noMultiLvlLbl val="0"/>
      </c:catAx>
      <c:valAx>
        <c:axId val="38335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5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ZONA DEMOGRAFICA HABITACIONAL DE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0E9-4FF8-83A0-25C811A08301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110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279693486590037E-2"/>
                      <c:h val="8.092060191030087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30E9-4FF8-83A0-25C811A083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'!$BQ$75:$BQ$80</c15:sqref>
                  </c15:fullRef>
                </c:ext>
              </c:extLst>
              <c:f>'TABLAS '!$BQ$79:$BQ$80</c:f>
              <c:strCache>
                <c:ptCount val="2"/>
                <c:pt idx="0">
                  <c:v>Urbana
67.55%</c:v>
                </c:pt>
                <c:pt idx="1">
                  <c:v>Rural
32.45%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'!$BR$75:$BR$80</c15:sqref>
                  </c15:fullRef>
                </c:ext>
              </c:extLst>
              <c:f>'TABLAS '!$BR$79:$BR$80</c:f>
              <c:numCache>
                <c:formatCode>General</c:formatCode>
                <c:ptCount val="2"/>
                <c:pt idx="0" formatCode="0.00">
                  <c:v>67.551622418879063</c:v>
                </c:pt>
                <c:pt idx="1" formatCode="0.00">
                  <c:v>32.448377581120944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2-4AB8-AFB6-F2469179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3346512"/>
        <c:axId val="383350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'TABLAS '!$BQ$75:$BQ$80</c15:sqref>
                        </c15:fullRef>
                        <c15:formulaRef>
                          <c15:sqref>'TABLAS '!$BQ$79:$BQ$80</c15:sqref>
                        </c15:formulaRef>
                      </c:ext>
                    </c:extLst>
                    <c:strCache>
                      <c:ptCount val="2"/>
                      <c:pt idx="0">
                        <c:v>Urbana
67.55%</c:v>
                      </c:pt>
                      <c:pt idx="1">
                        <c:v>Rural
32.45%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'!$BS$75:$BS$80</c15:sqref>
                        </c15:fullRef>
                        <c15:formulaRef>
                          <c15:sqref>'TABLAS '!$BS$79:$BS$80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B06-45BD-96CA-98EF30FA61D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'!$BQ$75:$BQ$80</c15:sqref>
                        </c15:fullRef>
                        <c15:formulaRef>
                          <c15:sqref>'TABLAS '!$BQ$79:$BQ$80</c15:sqref>
                        </c15:formulaRef>
                      </c:ext>
                    </c:extLst>
                    <c:strCache>
                      <c:ptCount val="2"/>
                      <c:pt idx="0">
                        <c:v>Urbana
67.55%</c:v>
                      </c:pt>
                      <c:pt idx="1">
                        <c:v>Rural
32.45%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'!$BT$75:$BT$80</c15:sqref>
                        </c15:fullRef>
                        <c15:formulaRef>
                          <c15:sqref>'TABLAS '!$BT$79:$BT$80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B06-45BD-96CA-98EF30FA61D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'!$BQ$75:$BQ$80</c15:sqref>
                        </c15:fullRef>
                        <c15:formulaRef>
                          <c15:sqref>'TABLAS '!$BQ$79:$BQ$80</c15:sqref>
                        </c15:formulaRef>
                      </c:ext>
                    </c:extLst>
                    <c:strCache>
                      <c:ptCount val="2"/>
                      <c:pt idx="0">
                        <c:v>Urbana
67.55%</c:v>
                      </c:pt>
                      <c:pt idx="1">
                        <c:v>Rural
32.45%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'!$BU$75:$BU$80</c15:sqref>
                        </c15:fullRef>
                        <c15:formulaRef>
                          <c15:sqref>'TABLAS '!$BU$79:$BU$80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B06-45BD-96CA-98EF30FA61D0}"/>
                  </c:ext>
                </c:extLst>
              </c15:ser>
            </c15:filteredBarSeries>
          </c:ext>
        </c:extLst>
      </c:barChart>
      <c:catAx>
        <c:axId val="38334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50432"/>
        <c:crosses val="autoZero"/>
        <c:auto val="1"/>
        <c:lblAlgn val="ctr"/>
        <c:lblOffset val="100"/>
        <c:noMultiLvlLbl val="0"/>
      </c:catAx>
      <c:valAx>
        <c:axId val="38335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4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AMBITO LABORAL DE MUJERES ATENDIDAS </a:t>
            </a:r>
          </a:p>
          <a:p>
            <a:pPr>
              <a:defRPr/>
            </a:pPr>
            <a:r>
              <a:rPr lang="es-MX"/>
              <a:t>ÁREA JURÍDICO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'!$BZ$76</c:f>
              <c:strCache>
                <c:ptCount val="1"/>
                <c:pt idx="0">
                  <c:v>ABR-JUN 2023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'!$CA$68:$CC$69</c:f>
              <c:strCache>
                <c:ptCount val="3"/>
                <c:pt idx="0">
                  <c:v>Fuera del hogar
50.44%</c:v>
                </c:pt>
                <c:pt idx="1">
                  <c:v>Dentro del Hogar
45.43%</c:v>
                </c:pt>
                <c:pt idx="2">
                  <c:v>Otro 
4.13%</c:v>
                </c:pt>
              </c:strCache>
              <c:extLst xmlns:c15="http://schemas.microsoft.com/office/drawing/2012/chart"/>
            </c:strRef>
          </c:cat>
          <c:val>
            <c:numRef>
              <c:f>'TABLAS '!$CA$76:$CC$76</c:f>
              <c:numCache>
                <c:formatCode>General</c:formatCode>
                <c:ptCount val="3"/>
                <c:pt idx="0">
                  <c:v>171</c:v>
                </c:pt>
                <c:pt idx="1">
                  <c:v>154</c:v>
                </c:pt>
                <c:pt idx="2">
                  <c:v>14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AA3-427B-8634-749292E76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3350824"/>
        <c:axId val="3833523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'!$BZ$70</c15:sqref>
                        </c15:formulaRef>
                      </c:ext>
                    </c:extLst>
                    <c:strCache>
                      <c:ptCount val="1"/>
                      <c:pt idx="0">
                        <c:v>ENE-MAR 2023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'!$CA$68:$CC$69</c15:sqref>
                        </c15:formulaRef>
                      </c:ext>
                    </c:extLst>
                    <c:strCache>
                      <c:ptCount val="3"/>
                      <c:pt idx="0">
                        <c:v>Fuera del hogar
50.44%</c:v>
                      </c:pt>
                      <c:pt idx="1">
                        <c:v>Dentro del Hogar
45.43%</c:v>
                      </c:pt>
                      <c:pt idx="2">
                        <c:v>Otro 
4.13%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'!$CA$70:$CC$70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AA3-427B-8634-749292E764B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'!$BZ$71</c15:sqref>
                        </c15:formulaRef>
                      </c:ext>
                    </c:extLst>
                    <c:strCache>
                      <c:ptCount val="1"/>
                      <c:pt idx="0">
                        <c:v>ABR-JUN 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'!$CA$68:$CC$69</c15:sqref>
                        </c15:formulaRef>
                      </c:ext>
                    </c:extLst>
                    <c:strCache>
                      <c:ptCount val="3"/>
                      <c:pt idx="0">
                        <c:v>Fuera del hogar
50.44%</c:v>
                      </c:pt>
                      <c:pt idx="1">
                        <c:v>Dentro del Hogar
45.43%</c:v>
                      </c:pt>
                      <c:pt idx="2">
                        <c:v>Otro 
4.13%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'!$CA$71:$CC$71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147</c:v>
                      </c:pt>
                      <c:pt idx="1">
                        <c:v>97</c:v>
                      </c:pt>
                      <c:pt idx="2">
                        <c:v>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AA3-427B-8634-749292E764B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'!$BZ$72</c15:sqref>
                        </c15:formulaRef>
                      </c:ext>
                    </c:extLst>
                    <c:strCache>
                      <c:ptCount val="1"/>
                      <c:pt idx="0">
                        <c:v>JUL-SEP 2023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'!$CA$68:$CC$69</c15:sqref>
                        </c15:formulaRef>
                      </c:ext>
                    </c:extLst>
                    <c:strCache>
                      <c:ptCount val="3"/>
                      <c:pt idx="0">
                        <c:v>Fuera del hogar
50.44%</c:v>
                      </c:pt>
                      <c:pt idx="1">
                        <c:v>Dentro del Hogar
45.43%</c:v>
                      </c:pt>
                      <c:pt idx="2">
                        <c:v>Otro 
4.13%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'!$CA$72:$CC$72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152</c:v>
                      </c:pt>
                      <c:pt idx="1">
                        <c:v>153</c:v>
                      </c:pt>
                      <c:pt idx="2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A3-427B-8634-749292E764B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'!$BZ$73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'!$CA$68:$CC$69</c15:sqref>
                        </c15:formulaRef>
                      </c:ext>
                    </c:extLst>
                    <c:strCache>
                      <c:ptCount val="3"/>
                      <c:pt idx="0">
                        <c:v>Fuera del hogar
50.44%</c:v>
                      </c:pt>
                      <c:pt idx="1">
                        <c:v>Dentro del Hogar
45.43%</c:v>
                      </c:pt>
                      <c:pt idx="2">
                        <c:v>Otro 
4.13%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'!$CA$73:$CC$73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103</c:v>
                      </c:pt>
                      <c:pt idx="1">
                        <c:v>72</c:v>
                      </c:pt>
                      <c:pt idx="2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A3-427B-8634-749292E764B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'!$BZ$74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'!$CA$68:$CC$69</c15:sqref>
                        </c15:formulaRef>
                      </c:ext>
                    </c:extLst>
                    <c:strCache>
                      <c:ptCount val="3"/>
                      <c:pt idx="0">
                        <c:v>Fuera del hogar
50.44%</c:v>
                      </c:pt>
                      <c:pt idx="1">
                        <c:v>Dentro del Hogar
45.43%</c:v>
                      </c:pt>
                      <c:pt idx="2">
                        <c:v>Otro 
4.13%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'!$CA$74:$CC$74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0.00">
                        <c:v>57.222222222222221</c:v>
                      </c:pt>
                      <c:pt idx="1">
                        <c:v>40</c:v>
                      </c:pt>
                      <c:pt idx="2" formatCode="0.00">
                        <c:v>2.7777777777777777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A3-427B-8634-749292E764B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'!$BZ$75</c15:sqref>
                        </c15:formulaRef>
                      </c:ext>
                    </c:extLst>
                    <c:strCache>
                      <c:ptCount val="1"/>
                      <c:pt idx="0">
                        <c:v>ENE-MAR 2023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'!$CA$68:$CC$69</c15:sqref>
                        </c15:formulaRef>
                      </c:ext>
                    </c:extLst>
                    <c:strCache>
                      <c:ptCount val="3"/>
                      <c:pt idx="0">
                        <c:v>Fuera del hogar
50.44%</c:v>
                      </c:pt>
                      <c:pt idx="1">
                        <c:v>Dentro del Hogar
45.43%</c:v>
                      </c:pt>
                      <c:pt idx="2">
                        <c:v>Otro 
4.13%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'!$CA$75:$CC$75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150</c:v>
                      </c:pt>
                      <c:pt idx="1">
                        <c:v>129</c:v>
                      </c:pt>
                      <c:pt idx="2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A3-427B-8634-749292E764B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'!$BZ$77</c15:sqref>
                        </c15:formulaRef>
                      </c:ext>
                    </c:extLst>
                    <c:strCache>
                      <c:ptCount val="1"/>
                      <c:pt idx="0">
                        <c:v>JUL-SEP 2023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'!$CA$68:$CC$69</c15:sqref>
                        </c15:formulaRef>
                      </c:ext>
                    </c:extLst>
                    <c:strCache>
                      <c:ptCount val="3"/>
                      <c:pt idx="0">
                        <c:v>Fuera del hogar
50.44%</c:v>
                      </c:pt>
                      <c:pt idx="1">
                        <c:v>Dentro del Hogar
45.43%</c:v>
                      </c:pt>
                      <c:pt idx="2">
                        <c:v>Otro 
4.13%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'!$CA$77:$CC$77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AA3-427B-8634-749292E764B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'!$BZ$78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A-CAA3-427B-8634-749292E764B1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CAA3-427B-8634-749292E764B1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CAA3-427B-8634-749292E764B1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A-CAA3-427B-8634-749292E764B1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C-CAA3-427B-8634-749292E764B1}"/>
                      </c:ext>
                    </c:extLst>
                  </c:dLbl>
                  <c:dLbl>
                    <c:idx val="2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400" b="0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D-CAA3-427B-8634-749292E764B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'!$CA$68:$CC$69</c15:sqref>
                        </c15:formulaRef>
                      </c:ext>
                    </c:extLst>
                    <c:strCache>
                      <c:ptCount val="3"/>
                      <c:pt idx="0">
                        <c:v>Fuera del hogar
50.44%</c:v>
                      </c:pt>
                      <c:pt idx="1">
                        <c:v>Dentro del Hogar
45.43%</c:v>
                      </c:pt>
                      <c:pt idx="2">
                        <c:v>Otro 
4.13%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'!$CA$78:$CC$78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AA3-427B-8634-749292E764B1}"/>
                  </c:ext>
                </c:extLst>
              </c15:ser>
            </c15:filteredBarSeries>
          </c:ext>
        </c:extLst>
      </c:barChart>
      <c:catAx>
        <c:axId val="38335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52392"/>
        <c:crosses val="autoZero"/>
        <c:auto val="1"/>
        <c:lblAlgn val="ctr"/>
        <c:lblOffset val="100"/>
        <c:noMultiLvlLbl val="0"/>
      </c:catAx>
      <c:valAx>
        <c:axId val="383352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5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EN EL ÁREA DE CONSTRUYENDO REDES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'!$C$216:$C$217</c:f>
              <c:strCache>
                <c:ptCount val="2"/>
                <c:pt idx="0">
                  <c:v>ATENCIONES BRINDADAS EN EL ÁREA DE CONSTRUYENDO REDES</c:v>
                </c:pt>
                <c:pt idx="1">
                  <c:v>Total Mensual </c:v>
                </c:pt>
              </c:strCache>
            </c:strRef>
          </c:tx>
          <c:spPr>
            <a:solidFill>
              <a:schemeClr val="accent3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'!$B$218:$B$230</c15:sqref>
                  </c15:fullRef>
                </c:ext>
              </c:extLst>
              <c:f>'TABLAS '!$B$222:$B$224</c:f>
              <c:strCache>
                <c:ptCount val="3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'!$C$218:$C$230</c15:sqref>
                  </c15:fullRef>
                </c:ext>
              </c:extLst>
              <c:f>'TABLAS '!$C$222:$C$224</c:f>
              <c:numCache>
                <c:formatCode>#,##0</c:formatCode>
                <c:ptCount val="3"/>
                <c:pt idx="0">
                  <c:v>59</c:v>
                </c:pt>
                <c:pt idx="1">
                  <c:v>32</c:v>
                </c:pt>
                <c:pt idx="2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8-42C4-9FDB-C0AF92B69035}"/>
            </c:ext>
          </c:extLst>
        </c:ser>
        <c:ser>
          <c:idx val="1"/>
          <c:order val="1"/>
          <c:tx>
            <c:strRef>
              <c:f>'TABLAS '!$D$216:$D$217</c:f>
              <c:strCache>
                <c:ptCount val="2"/>
                <c:pt idx="0">
                  <c:v>ATENCIONES BRINDADAS EN EL ÁREA DE CONSTRUYENDO REDES</c:v>
                </c:pt>
                <c:pt idx="1">
                  <c:v>Total Mensual </c:v>
                </c:pt>
              </c:strCache>
            </c:strRef>
          </c:tx>
          <c:spPr>
            <a:solidFill>
              <a:schemeClr val="bg2"/>
            </a:solidFill>
            <a:ln w="3810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'!$B$218:$B$230</c15:sqref>
                  </c15:fullRef>
                </c:ext>
              </c:extLst>
              <c:f>'TABLAS '!$B$222:$B$224</c:f>
              <c:strCache>
                <c:ptCount val="3"/>
                <c:pt idx="0">
                  <c:v>ABR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'!$D$218:$D$230</c15:sqref>
                  </c15:fullRef>
                </c:ext>
              </c:extLst>
              <c:f>'TABLAS '!$D$222:$D$224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8-42C4-9FDB-C0AF92B69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3346904"/>
        <c:axId val="383347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'TABLAS '!$E$216:$E$217</c15:sqref>
                        </c15:formulaRef>
                      </c:ext>
                    </c:extLst>
                    <c:strCache>
                      <c:ptCount val="2"/>
                      <c:pt idx="0">
                        <c:v>ATENCIONES BRINDADAS EN EL ÁREA DE CONSTRUYENDO REDES</c:v>
                      </c:pt>
                      <c:pt idx="1">
                        <c:v>TOTAL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'TABLAS '!$B$218:$B$230</c15:sqref>
                        </c15:fullRef>
                        <c15:formulaRef>
                          <c15:sqref>'TABLAS '!$B$222:$B$224</c15:sqref>
                        </c15:formulaRef>
                      </c:ext>
                    </c:extLst>
                    <c:strCache>
                      <c:ptCount val="3"/>
                      <c:pt idx="0">
                        <c:v>ABR</c:v>
                      </c:pt>
                      <c:pt idx="1">
                        <c:v>MAY</c:v>
                      </c:pt>
                      <c:pt idx="2">
                        <c:v>JUN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'!$E$218:$E$230</c15:sqref>
                        </c15:fullRef>
                        <c15:formulaRef>
                          <c15:sqref>'TABLAS '!$E$222:$E$224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59</c:v>
                      </c:pt>
                      <c:pt idx="1">
                        <c:v>32</c:v>
                      </c:pt>
                      <c:pt idx="2">
                        <c:v>328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348-42C4-9FDB-C0AF92B69035}"/>
                  </c:ext>
                </c:extLst>
              </c15:ser>
            </c15:filteredBarSeries>
          </c:ext>
        </c:extLst>
      </c:barChart>
      <c:catAx>
        <c:axId val="383346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47296"/>
        <c:crosses val="autoZero"/>
        <c:auto val="1"/>
        <c:lblAlgn val="ctr"/>
        <c:lblOffset val="100"/>
        <c:noMultiLvlLbl val="0"/>
      </c:catAx>
      <c:valAx>
        <c:axId val="383347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46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'TABLAS '!$M$227</c:f>
              <c:strCache>
                <c:ptCount val="1"/>
                <c:pt idx="0">
                  <c:v>ABR-JUN 2024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C-A935-4817-8911-CDBA852149E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28575">
                <a:solidFill>
                  <a:schemeClr val="bg2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9-A935-4817-8911-CDBA852149E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28575">
                <a:solidFill>
                  <a:schemeClr val="bg2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D-A935-4817-8911-CDBA852149E2}"/>
              </c:ext>
            </c:extLst>
          </c:dPt>
          <c:dLbls>
            <c:dLbl>
              <c:idx val="1"/>
              <c:spPr>
                <a:solidFill>
                  <a:schemeClr val="accent1"/>
                </a:solidFill>
                <a:ln w="28575">
                  <a:solidFill>
                    <a:schemeClr val="bg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9-A935-4817-8911-CDBA852149E2}"/>
                </c:ext>
              </c:extLst>
            </c:dLbl>
            <c:dLbl>
              <c:idx val="3"/>
              <c:spPr>
                <a:solidFill>
                  <a:schemeClr val="accent1"/>
                </a:solidFill>
                <a:ln>
                  <a:solidFill>
                    <a:schemeClr val="bg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D-A935-4817-8911-CDBA852149E2}"/>
                </c:ext>
              </c:extLst>
            </c:dLbl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 '!$N$216:$Q$218</c:f>
              <c:multiLvlStrCache>
                <c:ptCount val="4"/>
                <c:lvl>
                  <c:pt idx="0">
                    <c:v>H</c:v>
                  </c:pt>
                  <c:pt idx="1">
                    <c:v>M</c:v>
                  </c:pt>
                  <c:pt idx="2">
                    <c:v>H</c:v>
                  </c:pt>
                  <c:pt idx="3">
                    <c:v>M</c:v>
                  </c:pt>
                </c:lvl>
                <c:lvl>
                  <c:pt idx="0">
                    <c:v>Urbana
69.45%</c:v>
                  </c:pt>
                  <c:pt idx="2">
                    <c:v>Rural
30.85%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'TABLAS '!$N$227:$Q$227</c:f>
              <c:numCache>
                <c:formatCode>General</c:formatCode>
                <c:ptCount val="4"/>
                <c:pt idx="0">
                  <c:v>5</c:v>
                </c:pt>
                <c:pt idx="1">
                  <c:v>286</c:v>
                </c:pt>
                <c:pt idx="2">
                  <c:v>0</c:v>
                </c:pt>
                <c:pt idx="3">
                  <c:v>128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A935-4817-8911-CDBA852149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83348864"/>
        <c:axId val="3833461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'!$M$219</c15:sqref>
                        </c15:formulaRef>
                      </c:ext>
                    </c:extLst>
                    <c:strCache>
                      <c:ptCount val="1"/>
                      <c:pt idx="0">
                        <c:v>ENE-MAR 2023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'TABLAS '!$N$216:$Q$218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H</c:v>
                        </c:pt>
                        <c:pt idx="1">
                          <c:v>M</c:v>
                        </c:pt>
                        <c:pt idx="2">
                          <c:v>H</c:v>
                        </c:pt>
                        <c:pt idx="3">
                          <c:v>M</c:v>
                        </c:pt>
                      </c:lvl>
                      <c:lvl>
                        <c:pt idx="0">
                          <c:v>Urbana
69.45%</c:v>
                        </c:pt>
                        <c:pt idx="2">
                          <c:v>Rural
30.85%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'!$N$219:$Q$219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935-4817-8911-CDBA852149E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'!$M$220</c15:sqref>
                        </c15:formulaRef>
                      </c:ext>
                    </c:extLst>
                    <c:strCache>
                      <c:ptCount val="1"/>
                      <c:pt idx="0">
                        <c:v>ABR-JUN 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'!$N$216:$Q$218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H</c:v>
                        </c:pt>
                        <c:pt idx="1">
                          <c:v>M</c:v>
                        </c:pt>
                        <c:pt idx="2">
                          <c:v>H</c:v>
                        </c:pt>
                        <c:pt idx="3">
                          <c:v>M</c:v>
                        </c:pt>
                      </c:lvl>
                      <c:lvl>
                        <c:pt idx="0">
                          <c:v>Urbana
69.45%</c:v>
                        </c:pt>
                        <c:pt idx="2">
                          <c:v>Rural
30.85%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'!$N$220:$Q$220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935-4817-8911-CDBA852149E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'!$M$221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'!$N$216:$Q$218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H</c:v>
                        </c:pt>
                        <c:pt idx="1">
                          <c:v>M</c:v>
                        </c:pt>
                        <c:pt idx="2">
                          <c:v>H</c:v>
                        </c:pt>
                        <c:pt idx="3">
                          <c:v>M</c:v>
                        </c:pt>
                      </c:lvl>
                      <c:lvl>
                        <c:pt idx="0">
                          <c:v>Urbana
69.45%</c:v>
                        </c:pt>
                        <c:pt idx="2">
                          <c:v>Rural
30.85%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'!$N$221:$Q$221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935-4817-8911-CDBA852149E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'!$M$222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'!$N$216:$Q$218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H</c:v>
                        </c:pt>
                        <c:pt idx="1">
                          <c:v>M</c:v>
                        </c:pt>
                        <c:pt idx="2">
                          <c:v>H</c:v>
                        </c:pt>
                        <c:pt idx="3">
                          <c:v>M</c:v>
                        </c:pt>
                      </c:lvl>
                      <c:lvl>
                        <c:pt idx="0">
                          <c:v>Urbana
69.45%</c:v>
                        </c:pt>
                        <c:pt idx="2">
                          <c:v>Rural
30.85%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'!$N$222:$Q$222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935-4817-8911-CDBA852149E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'!$M$223</c15:sqref>
                        </c15:formulaRef>
                      </c:ext>
                    </c:extLst>
                    <c:strCache>
                      <c:ptCount val="1"/>
                      <c:pt idx="0">
                        <c:v>Total  Urbana 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'!$N$216:$Q$218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H</c:v>
                        </c:pt>
                        <c:pt idx="1">
                          <c:v>M</c:v>
                        </c:pt>
                        <c:pt idx="2">
                          <c:v>H</c:v>
                        </c:pt>
                        <c:pt idx="3">
                          <c:v>M</c:v>
                        </c:pt>
                      </c:lvl>
                      <c:lvl>
                        <c:pt idx="0">
                          <c:v>Urbana
69.45%</c:v>
                        </c:pt>
                        <c:pt idx="2">
                          <c:v>Rural
30.85%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'!$N$223:$Q$223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935-4817-8911-CDBA852149E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'!$M$224</c15:sqref>
                        </c15:formulaRef>
                      </c:ext>
                    </c:extLst>
                    <c:strCache>
                      <c:ptCount val="1"/>
                      <c:pt idx="0">
                        <c:v>Total Rural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'!$N$216:$Q$218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H</c:v>
                        </c:pt>
                        <c:pt idx="1">
                          <c:v>M</c:v>
                        </c:pt>
                        <c:pt idx="2">
                          <c:v>H</c:v>
                        </c:pt>
                        <c:pt idx="3">
                          <c:v>M</c:v>
                        </c:pt>
                      </c:lvl>
                      <c:lvl>
                        <c:pt idx="0">
                          <c:v>Urbana
69.45%</c:v>
                        </c:pt>
                        <c:pt idx="2">
                          <c:v>Rural
30.85%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'!$N$224:$Q$224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935-4817-8911-CDBA852149E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'!$M$225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'!$N$216:$Q$218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H</c:v>
                        </c:pt>
                        <c:pt idx="1">
                          <c:v>M</c:v>
                        </c:pt>
                        <c:pt idx="2">
                          <c:v>H</c:v>
                        </c:pt>
                        <c:pt idx="3">
                          <c:v>M</c:v>
                        </c:pt>
                      </c:lvl>
                      <c:lvl>
                        <c:pt idx="0">
                          <c:v>Urbana
69.45%</c:v>
                        </c:pt>
                        <c:pt idx="2">
                          <c:v>Rural
30.85%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'!$N$225:$Q$225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935-4817-8911-CDBA852149E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'!$M$226</c15:sqref>
                        </c15:formulaRef>
                      </c:ext>
                    </c:extLst>
                    <c:strCache>
                      <c:ptCount val="1"/>
                      <c:pt idx="0">
                        <c:v>ENE-MAR 2024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76200">
                    <a:solidFill>
                      <a:schemeClr val="bg2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bg2"/>
                    </a:solidFill>
                    <a:ln w="19050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6-2EC5-409A-BC3F-E55E22E0516C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2EC5-409A-BC3F-E55E22E0516C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3"/>
                    </a:solidFill>
                    <a:ln w="76200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2EC5-409A-BC3F-E55E22E0516C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2EC5-409A-BC3F-E55E22E0516C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bg2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600" b="1" i="0" u="none" strike="noStrike" kern="1200" baseline="0">
                            <a:solidFill>
                              <a:srgbClr val="00206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6-2EC5-409A-BC3F-E55E22E0516C}"/>
                      </c:ext>
                    </c:extLst>
                  </c:dLbl>
                  <c:dLbl>
                    <c:idx val="2"/>
                    <c:layout>
                      <c:manualLayout>
                        <c:x val="-9.9502487562189048E-4"/>
                        <c:y val="-1.5369718463267778E-2"/>
                      </c:manualLayout>
                    </c:layout>
                    <c:spPr>
                      <a:solidFill>
                        <a:schemeClr val="bg2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600" b="1" i="0" u="none" strike="noStrike" kern="1200" baseline="0">
                            <a:solidFill>
                              <a:srgbClr val="00206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4.5990049751243781E-2"/>
                            <c:h val="6.9256496722230443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7-2EC5-409A-BC3F-E55E22E0516C}"/>
                      </c:ext>
                    </c:extLst>
                  </c:dLbl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6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'!$N$216:$Q$218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H</c:v>
                        </c:pt>
                        <c:pt idx="1">
                          <c:v>M</c:v>
                        </c:pt>
                        <c:pt idx="2">
                          <c:v>H</c:v>
                        </c:pt>
                        <c:pt idx="3">
                          <c:v>M</c:v>
                        </c:pt>
                      </c:lvl>
                      <c:lvl>
                        <c:pt idx="0">
                          <c:v>Urbana
69.45%</c:v>
                        </c:pt>
                        <c:pt idx="2">
                          <c:v>Rural
30.85%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'!$N$226:$Q$226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</c:v>
                      </c:pt>
                      <c:pt idx="1">
                        <c:v>621</c:v>
                      </c:pt>
                      <c:pt idx="2">
                        <c:v>1</c:v>
                      </c:pt>
                      <c:pt idx="3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935-4817-8911-CDBA852149E2}"/>
                  </c:ext>
                </c:extLst>
              </c15:ser>
            </c15:filteredBarSeries>
          </c:ext>
        </c:extLst>
      </c:barChart>
      <c:catAx>
        <c:axId val="38334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46120"/>
        <c:crosses val="autoZero"/>
        <c:auto val="1"/>
        <c:lblAlgn val="ctr"/>
        <c:lblOffset val="100"/>
        <c:noMultiLvlLbl val="0"/>
      </c:catAx>
      <c:valAx>
        <c:axId val="383346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4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RANGO DE EDAD DE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'!$I$250</c:f>
              <c:strCache>
                <c:ptCount val="1"/>
                <c:pt idx="0">
                  <c:v>ABR-JUN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'!$F$251:$F$257</c:f>
              <c:strCache>
                <c:ptCount val="7"/>
                <c:pt idx="0">
                  <c:v>&lt;18
2.14%</c:v>
                </c:pt>
                <c:pt idx="1">
                  <c:v>18-25
9.54%</c:v>
                </c:pt>
                <c:pt idx="2">
                  <c:v>26-35
19.57%</c:v>
                </c:pt>
                <c:pt idx="3">
                  <c:v>36-45
31.74%</c:v>
                </c:pt>
                <c:pt idx="4">
                  <c:v>46-55
26.49%</c:v>
                </c:pt>
                <c:pt idx="5">
                  <c:v>56-65
8.59%</c:v>
                </c:pt>
                <c:pt idx="6">
                  <c:v>66+
1.90%</c:v>
                </c:pt>
              </c:strCache>
            </c:strRef>
          </c:cat>
          <c:val>
            <c:numRef>
              <c:f>'TABLAS '!$I$251:$I$257</c:f>
              <c:numCache>
                <c:formatCode>General</c:formatCode>
                <c:ptCount val="7"/>
                <c:pt idx="0">
                  <c:v>9</c:v>
                </c:pt>
                <c:pt idx="1">
                  <c:v>40</c:v>
                </c:pt>
                <c:pt idx="2">
                  <c:v>82</c:v>
                </c:pt>
                <c:pt idx="3">
                  <c:v>133</c:v>
                </c:pt>
                <c:pt idx="4">
                  <c:v>111</c:v>
                </c:pt>
                <c:pt idx="5">
                  <c:v>36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4-4864-B991-794F3762A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84182504"/>
        <c:axId val="384180544"/>
      </c:barChart>
      <c:catAx>
        <c:axId val="38418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80544"/>
        <c:crosses val="autoZero"/>
        <c:auto val="1"/>
        <c:lblAlgn val="ctr"/>
        <c:lblOffset val="100"/>
        <c:noMultiLvlLbl val="0"/>
      </c:catAx>
      <c:valAx>
        <c:axId val="384180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8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RANGO DE EDAD DE MUJERES ATENDIDAS </a:t>
            </a:r>
          </a:p>
          <a:p>
            <a:pPr>
              <a:defRPr/>
            </a:pPr>
            <a:r>
              <a:rPr lang="es-MX"/>
              <a:t>ÁREA REDES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'!$G$268:$G$275</c15:sqref>
                  </c15:fullRef>
                </c:ext>
              </c:extLst>
              <c:f>'TABLAS '!$G$270:$G$275</c:f>
              <c:strCache>
                <c:ptCount val="6"/>
                <c:pt idx="0">
                  <c:v>18-25
7.19%</c:v>
                </c:pt>
                <c:pt idx="1">
                  <c:v>26-35
38.80%</c:v>
                </c:pt>
                <c:pt idx="2">
                  <c:v>36-45
31.80%</c:v>
                </c:pt>
                <c:pt idx="3">
                  <c:v>46-55
15.39%</c:v>
                </c:pt>
                <c:pt idx="4">
                  <c:v>56-65
4.90%</c:v>
                </c:pt>
                <c:pt idx="5">
                  <c:v>&gt;66
1.89%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'!$J$268:$J$275</c15:sqref>
                  </c15:fullRef>
                </c:ext>
              </c:extLst>
              <c:f>'TABLAS '!$J$270:$J$275</c:f>
              <c:numCache>
                <c:formatCode>General</c:formatCode>
                <c:ptCount val="6"/>
                <c:pt idx="0">
                  <c:v>725</c:v>
                </c:pt>
                <c:pt idx="1" formatCode="#,##0">
                  <c:v>3908</c:v>
                </c:pt>
                <c:pt idx="2" formatCode="#,##0">
                  <c:v>3203</c:v>
                </c:pt>
                <c:pt idx="3" formatCode="#,##0">
                  <c:v>1551</c:v>
                </c:pt>
                <c:pt idx="4">
                  <c:v>494</c:v>
                </c:pt>
                <c:pt idx="5">
                  <c:v>191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8F6-4329-A5E2-D560BA41F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180936"/>
        <c:axId val="3841813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'TABLAS '!$G$268:$G$275</c15:sqref>
                        </c15:fullRef>
                        <c15:formulaRef>
                          <c15:sqref>'TABLAS '!$G$270:$G$275</c15:sqref>
                        </c15:formulaRef>
                      </c:ext>
                    </c:extLst>
                    <c:strCache>
                      <c:ptCount val="6"/>
                      <c:pt idx="0">
                        <c:v>18-25
7.19%</c:v>
                      </c:pt>
                      <c:pt idx="1">
                        <c:v>26-35
38.80%</c:v>
                      </c:pt>
                      <c:pt idx="2">
                        <c:v>36-45
31.80%</c:v>
                      </c:pt>
                      <c:pt idx="3">
                        <c:v>46-55
15.39%</c:v>
                      </c:pt>
                      <c:pt idx="4">
                        <c:v>56-65
4.90%</c:v>
                      </c:pt>
                      <c:pt idx="5">
                        <c:v>&gt;66
1.89%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'!$H$268:$H$275</c15:sqref>
                        </c15:fullRef>
                        <c15:formulaRef>
                          <c15:sqref>'TABLAS '!$H$270:$H$275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770</c:v>
                      </c:pt>
                      <c:pt idx="1" formatCode="#,##0">
                        <c:v>3870</c:v>
                      </c:pt>
                      <c:pt idx="2" formatCode="#,##0">
                        <c:v>3092</c:v>
                      </c:pt>
                      <c:pt idx="3" formatCode="#,##0">
                        <c:v>1466</c:v>
                      </c:pt>
                      <c:pt idx="4">
                        <c:v>474</c:v>
                      </c:pt>
                      <c:pt idx="5">
                        <c:v>178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8E1-4215-883F-F87E12FE2F5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'!$G$268:$G$275</c15:sqref>
                        </c15:fullRef>
                        <c15:formulaRef>
                          <c15:sqref>'TABLAS '!$G$270:$G$275</c15:sqref>
                        </c15:formulaRef>
                      </c:ext>
                    </c:extLst>
                    <c:strCache>
                      <c:ptCount val="6"/>
                      <c:pt idx="0">
                        <c:v>18-25
7.19%</c:v>
                      </c:pt>
                      <c:pt idx="1">
                        <c:v>26-35
38.80%</c:v>
                      </c:pt>
                      <c:pt idx="2">
                        <c:v>36-45
31.80%</c:v>
                      </c:pt>
                      <c:pt idx="3">
                        <c:v>46-55
15.39%</c:v>
                      </c:pt>
                      <c:pt idx="4">
                        <c:v>56-65
4.90%</c:v>
                      </c:pt>
                      <c:pt idx="5">
                        <c:v>&gt;66
1.89%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'!$I$268:$I$275</c15:sqref>
                        </c15:fullRef>
                        <c15:formulaRef>
                          <c15:sqref>'TABLAS '!$I$270:$I$275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7.8172588832487309</c:v>
                      </c:pt>
                      <c:pt idx="1">
                        <c:v>39.289340101522839</c:v>
                      </c:pt>
                      <c:pt idx="2">
                        <c:v>31.390862944162436</c:v>
                      </c:pt>
                      <c:pt idx="3">
                        <c:v>14.883248730964468</c:v>
                      </c:pt>
                      <c:pt idx="4">
                        <c:v>4.812182741116751</c:v>
                      </c:pt>
                      <c:pt idx="5">
                        <c:v>1.8071065989847717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58F6-4329-A5E2-D560BA41F111}"/>
                  </c:ext>
                </c:extLst>
              </c15:ser>
            </c15:filteredBarSeries>
          </c:ext>
        </c:extLst>
      </c:barChart>
      <c:catAx>
        <c:axId val="3841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81328"/>
        <c:crosses val="autoZero"/>
        <c:auto val="1"/>
        <c:lblAlgn val="ctr"/>
        <c:lblOffset val="100"/>
        <c:noMultiLvlLbl val="0"/>
      </c:catAx>
      <c:valAx>
        <c:axId val="384181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80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'!$R$269</c:f>
              <c:strCache>
                <c:ptCount val="1"/>
                <c:pt idx="0">
                  <c:v>ATENCIONES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'!$Q$270:$Q$275</c15:sqref>
                  </c15:fullRef>
                </c:ext>
              </c:extLst>
              <c:f>'TABLAS '!$Q$273:$Q$275</c:f>
              <c:strCache>
                <c:ptCount val="3"/>
                <c:pt idx="0">
                  <c:v>ABR
31.0%</c:v>
                </c:pt>
                <c:pt idx="1">
                  <c:v>MAY
30.0%</c:v>
                </c:pt>
                <c:pt idx="2">
                  <c:v>JUN
39.0%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'!$R$270:$R$275</c15:sqref>
                  </c15:fullRef>
                </c:ext>
              </c:extLst>
              <c:f>'TABLAS '!$R$273:$R$275</c:f>
              <c:numCache>
                <c:formatCode>#,##0</c:formatCode>
                <c:ptCount val="3"/>
                <c:pt idx="0">
                  <c:v>24</c:v>
                </c:pt>
                <c:pt idx="1">
                  <c:v>23</c:v>
                </c:pt>
                <c:pt idx="2">
                  <c:v>30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01D7-41AA-83B9-482728A1E6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5"/>
        <c:axId val="384182896"/>
        <c:axId val="384183288"/>
        <c:extLst/>
      </c:barChart>
      <c:catAx>
        <c:axId val="38418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83288"/>
        <c:crosses val="autoZero"/>
        <c:auto val="1"/>
        <c:lblAlgn val="ctr"/>
        <c:lblOffset val="100"/>
        <c:noMultiLvlLbl val="0"/>
      </c:catAx>
      <c:valAx>
        <c:axId val="3841832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8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DE SERVICIO ATRAVÉS DE LA PAGINA DE FACEBOOK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'TABLAS '!$B$293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'!$C$286:$I$287</c:f>
              <c:strCache>
                <c:ptCount val="7"/>
                <c:pt idx="0">
                  <c:v>Psicología</c:v>
                </c:pt>
                <c:pt idx="1">
                  <c:v>Jurídico</c:v>
                </c:pt>
                <c:pt idx="2">
                  <c:v>Capacitación</c:v>
                </c:pt>
                <c:pt idx="3">
                  <c:v>Redes</c:v>
                </c:pt>
                <c:pt idx="4">
                  <c:v>Salud</c:v>
                </c:pt>
                <c:pt idx="5">
                  <c:v>Nutrición </c:v>
                </c:pt>
                <c:pt idx="6">
                  <c:v>Otros </c:v>
                </c:pt>
              </c:strCache>
              <c:extLst xmlns:c15="http://schemas.microsoft.com/office/drawing/2012/chart"/>
            </c:strRef>
          </c:cat>
          <c:val>
            <c:numRef>
              <c:f>'TABLAS '!$C$293:$I$293</c:f>
              <c:numCache>
                <c:formatCode>General</c:formatCode>
                <c:ptCount val="7"/>
                <c:pt idx="0">
                  <c:v>13</c:v>
                </c:pt>
                <c:pt idx="1">
                  <c:v>6</c:v>
                </c:pt>
                <c:pt idx="2">
                  <c:v>0</c:v>
                </c:pt>
                <c:pt idx="3">
                  <c:v>43</c:v>
                </c:pt>
                <c:pt idx="4">
                  <c:v>4</c:v>
                </c:pt>
                <c:pt idx="5">
                  <c:v>2</c:v>
                </c:pt>
                <c:pt idx="6">
                  <c:v>9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5032-4CD4-A94C-60DC1E226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172704"/>
        <c:axId val="3841695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'!$B$288</c15:sqref>
                        </c15:formulaRef>
                      </c:ext>
                    </c:extLst>
                    <c:strCache>
                      <c:ptCount val="1"/>
                      <c:pt idx="0">
                        <c:v>ENE-MAR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'!$C$286:$I$287</c15:sqref>
                        </c15:formulaRef>
                      </c:ext>
                    </c:extLst>
                    <c:strCache>
                      <c:ptCount val="7"/>
                      <c:pt idx="0">
                        <c:v>Psicología</c:v>
                      </c:pt>
                      <c:pt idx="1">
                        <c:v>Jurídico</c:v>
                      </c:pt>
                      <c:pt idx="2">
                        <c:v>Capacitación</c:v>
                      </c:pt>
                      <c:pt idx="3">
                        <c:v>Redes</c:v>
                      </c:pt>
                      <c:pt idx="4">
                        <c:v>Salud</c:v>
                      </c:pt>
                      <c:pt idx="5">
                        <c:v>Nutrición </c:v>
                      </c:pt>
                      <c:pt idx="6">
                        <c:v>Otros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'!$C$288:$I$288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032-4CD4-A94C-60DC1E226E8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'!$B$289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'!$C$286:$I$287</c15:sqref>
                        </c15:formulaRef>
                      </c:ext>
                    </c:extLst>
                    <c:strCache>
                      <c:ptCount val="7"/>
                      <c:pt idx="0">
                        <c:v>Psicología</c:v>
                      </c:pt>
                      <c:pt idx="1">
                        <c:v>Jurídico</c:v>
                      </c:pt>
                      <c:pt idx="2">
                        <c:v>Capacitación</c:v>
                      </c:pt>
                      <c:pt idx="3">
                        <c:v>Redes</c:v>
                      </c:pt>
                      <c:pt idx="4">
                        <c:v>Salud</c:v>
                      </c:pt>
                      <c:pt idx="5">
                        <c:v>Nutrición </c:v>
                      </c:pt>
                      <c:pt idx="6">
                        <c:v>Otros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'!$C$289:$I$289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27</c:v>
                      </c:pt>
                      <c:pt idx="1">
                        <c:v>14</c:v>
                      </c:pt>
                      <c:pt idx="2">
                        <c:v>2</c:v>
                      </c:pt>
                      <c:pt idx="3">
                        <c:v>410</c:v>
                      </c:pt>
                      <c:pt idx="4">
                        <c:v>5</c:v>
                      </c:pt>
                      <c:pt idx="5">
                        <c:v>18</c:v>
                      </c:pt>
                      <c:pt idx="6">
                        <c:v>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032-4CD4-A94C-60DC1E226E8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'!$B$290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'!$C$286:$I$287</c15:sqref>
                        </c15:formulaRef>
                      </c:ext>
                    </c:extLst>
                    <c:strCache>
                      <c:ptCount val="7"/>
                      <c:pt idx="0">
                        <c:v>Psicología</c:v>
                      </c:pt>
                      <c:pt idx="1">
                        <c:v>Jurídico</c:v>
                      </c:pt>
                      <c:pt idx="2">
                        <c:v>Capacitación</c:v>
                      </c:pt>
                      <c:pt idx="3">
                        <c:v>Redes</c:v>
                      </c:pt>
                      <c:pt idx="4">
                        <c:v>Salud</c:v>
                      </c:pt>
                      <c:pt idx="5">
                        <c:v>Nutrición </c:v>
                      </c:pt>
                      <c:pt idx="6">
                        <c:v>Otros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'!$C$290:$I$290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21</c:v>
                      </c:pt>
                      <c:pt idx="1">
                        <c:v>13</c:v>
                      </c:pt>
                      <c:pt idx="2">
                        <c:v>0</c:v>
                      </c:pt>
                      <c:pt idx="3">
                        <c:v>210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032-4CD4-A94C-60DC1E226E8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'!$B$291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'!$C$286:$I$287</c15:sqref>
                        </c15:formulaRef>
                      </c:ext>
                    </c:extLst>
                    <c:strCache>
                      <c:ptCount val="7"/>
                      <c:pt idx="0">
                        <c:v>Psicología</c:v>
                      </c:pt>
                      <c:pt idx="1">
                        <c:v>Jurídico</c:v>
                      </c:pt>
                      <c:pt idx="2">
                        <c:v>Capacitación</c:v>
                      </c:pt>
                      <c:pt idx="3">
                        <c:v>Redes</c:v>
                      </c:pt>
                      <c:pt idx="4">
                        <c:v>Salud</c:v>
                      </c:pt>
                      <c:pt idx="5">
                        <c:v>Nutrición </c:v>
                      </c:pt>
                      <c:pt idx="6">
                        <c:v>Otros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'!$C$291:$I$291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22</c:v>
                      </c:pt>
                      <c:pt idx="1">
                        <c:v>7</c:v>
                      </c:pt>
                      <c:pt idx="2">
                        <c:v>0</c:v>
                      </c:pt>
                      <c:pt idx="3">
                        <c:v>22</c:v>
                      </c:pt>
                      <c:pt idx="4">
                        <c:v>10</c:v>
                      </c:pt>
                      <c:pt idx="5">
                        <c:v>2</c:v>
                      </c:pt>
                      <c:pt idx="6">
                        <c:v>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032-4CD4-A94C-60DC1E226E8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'!$B$292</c15:sqref>
                        </c15:formulaRef>
                      </c:ext>
                    </c:extLst>
                    <c:strCache>
                      <c:ptCount val="1"/>
                      <c:pt idx="0">
                        <c:v>ENE- 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'!$C$286:$I$287</c15:sqref>
                        </c15:formulaRef>
                      </c:ext>
                    </c:extLst>
                    <c:strCache>
                      <c:ptCount val="7"/>
                      <c:pt idx="0">
                        <c:v>Psicología</c:v>
                      </c:pt>
                      <c:pt idx="1">
                        <c:v>Jurídico</c:v>
                      </c:pt>
                      <c:pt idx="2">
                        <c:v>Capacitación</c:v>
                      </c:pt>
                      <c:pt idx="3">
                        <c:v>Redes</c:v>
                      </c:pt>
                      <c:pt idx="4">
                        <c:v>Salud</c:v>
                      </c:pt>
                      <c:pt idx="5">
                        <c:v>Nutrición </c:v>
                      </c:pt>
                      <c:pt idx="6">
                        <c:v>Otros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'!$C$292:$I$292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18</c:v>
                      </c:pt>
                      <c:pt idx="1">
                        <c:v>6</c:v>
                      </c:pt>
                      <c:pt idx="2">
                        <c:v>4</c:v>
                      </c:pt>
                      <c:pt idx="3">
                        <c:v>41</c:v>
                      </c:pt>
                      <c:pt idx="4">
                        <c:v>7</c:v>
                      </c:pt>
                      <c:pt idx="5">
                        <c:v>0</c:v>
                      </c:pt>
                      <c:pt idx="6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032-4CD4-A94C-60DC1E226E8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'!$B$294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'!$C$286:$I$287</c15:sqref>
                        </c15:formulaRef>
                      </c:ext>
                    </c:extLst>
                    <c:strCache>
                      <c:ptCount val="7"/>
                      <c:pt idx="0">
                        <c:v>Psicología</c:v>
                      </c:pt>
                      <c:pt idx="1">
                        <c:v>Jurídico</c:v>
                      </c:pt>
                      <c:pt idx="2">
                        <c:v>Capacitación</c:v>
                      </c:pt>
                      <c:pt idx="3">
                        <c:v>Redes</c:v>
                      </c:pt>
                      <c:pt idx="4">
                        <c:v>Salud</c:v>
                      </c:pt>
                      <c:pt idx="5">
                        <c:v>Nutrición </c:v>
                      </c:pt>
                      <c:pt idx="6">
                        <c:v>Otros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'!$C$294:$I$294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032-4CD4-A94C-60DC1E226E8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'!$B$295</c15:sqref>
                        </c15:formulaRef>
                      </c:ext>
                    </c:extLst>
                    <c:strCache>
                      <c:ptCount val="1"/>
                      <c:pt idx="0">
                        <c:v>OCT-DIC 24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28575">
                    <a:solidFill>
                      <a:schemeClr val="bg2"/>
                    </a:solidFill>
                  </a:ln>
                  <a:effectLst/>
                </c:spPr>
                <c:invertIfNegative val="0"/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5032-4CD4-A94C-60DC1E226E85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5032-4CD4-A94C-60DC1E226E85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8-5032-4CD4-A94C-60DC1E226E85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rgbClr val="00B0F0"/>
                    </a:solidFill>
                    <a:ln w="19050">
                      <a:solidFill>
                        <a:schemeClr val="accen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5032-4CD4-A94C-60DC1E226E85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rgbClr val="FFCCFF"/>
                    </a:solidFill>
                    <a:ln w="19050">
                      <a:solidFill>
                        <a:srgbClr val="7030A0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5032-4CD4-A94C-60DC1E226E85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A-FCF2-4730-B5A7-E37420AABF41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C-5032-4CD4-A94C-60DC1E226E85}"/>
                      </c:ext>
                    </c:extLst>
                  </c:dLbl>
                  <c:dLbl>
                    <c:idx val="2"/>
                    <c:spPr>
                      <a:solidFill>
                        <a:srgbClr val="CC0000"/>
                      </a:solidFill>
                      <a:ln>
                        <a:solidFill>
                          <a:srgbClr val="FF0000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B-FCF2-4730-B5A7-E37420AABF41}"/>
                      </c:ext>
                    </c:extLst>
                  </c:dLbl>
                  <c:dLbl>
                    <c:idx val="3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2-5032-4CD4-A94C-60DC1E226E85}"/>
                      </c:ext>
                    </c:extLst>
                  </c:dLbl>
                  <c:dLbl>
                    <c:idx val="4"/>
                    <c:spPr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4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8-5032-4CD4-A94C-60DC1E226E85}"/>
                      </c:ext>
                    </c:extLst>
                  </c:dLbl>
                  <c:dLbl>
                    <c:idx val="5"/>
                    <c:spPr>
                      <a:solidFill>
                        <a:srgbClr val="33CCCC"/>
                      </a:solidFill>
                      <a:ln>
                        <a:solidFill>
                          <a:schemeClr val="accent1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accent5">
                                <a:lumMod val="50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D-5032-4CD4-A94C-60DC1E226E85}"/>
                      </c:ext>
                    </c:extLst>
                  </c:dLbl>
                  <c:dLbl>
                    <c:idx val="6"/>
                    <c:spPr>
                      <a:solidFill>
                        <a:srgbClr val="FFCCFF"/>
                      </a:solidFill>
                      <a:ln>
                        <a:solidFill>
                          <a:srgbClr val="7030A0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20-5032-4CD4-A94C-60DC1E226E8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'!$C$286:$I$287</c15:sqref>
                        </c15:formulaRef>
                      </c:ext>
                    </c:extLst>
                    <c:strCache>
                      <c:ptCount val="7"/>
                      <c:pt idx="0">
                        <c:v>Psicología</c:v>
                      </c:pt>
                      <c:pt idx="1">
                        <c:v>Jurídico</c:v>
                      </c:pt>
                      <c:pt idx="2">
                        <c:v>Capacitación</c:v>
                      </c:pt>
                      <c:pt idx="3">
                        <c:v>Redes</c:v>
                      </c:pt>
                      <c:pt idx="4">
                        <c:v>Salud</c:v>
                      </c:pt>
                      <c:pt idx="5">
                        <c:v>Nutrición </c:v>
                      </c:pt>
                      <c:pt idx="6">
                        <c:v>Otros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'!$C$295:$I$295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032-4CD4-A94C-60DC1E226E85}"/>
                  </c:ext>
                </c:extLst>
              </c15:ser>
            </c15:filteredBarSeries>
          </c:ext>
        </c:extLst>
      </c:barChart>
      <c:catAx>
        <c:axId val="38417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69568"/>
        <c:crosses val="autoZero"/>
        <c:auto val="1"/>
        <c:lblAlgn val="ctr"/>
        <c:lblOffset val="100"/>
        <c:noMultiLvlLbl val="0"/>
      </c:catAx>
      <c:valAx>
        <c:axId val="38416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7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EN EL ÁREA DE ITINERANTE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MUJERES</c:v>
          </c:tx>
          <c:spPr>
            <a:solidFill>
              <a:schemeClr val="accent3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'!$AT$217:$AT$230</c15:sqref>
                  </c15:fullRef>
                </c:ext>
              </c:extLst>
              <c:f>'TABLAS '!$AT$223:$AT$225</c:f>
              <c:strCache>
                <c:ptCount val="3"/>
                <c:pt idx="0">
                  <c:v>ABR
19.29%</c:v>
                </c:pt>
                <c:pt idx="1">
                  <c:v>MAY
80.70%</c:v>
                </c:pt>
                <c:pt idx="2">
                  <c:v>JUN
0.0%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'!$AU$217:$AU$230</c15:sqref>
                  </c15:fullRef>
                </c:ext>
              </c:extLst>
              <c:f>'TABLAS '!$AU$223:$AU$225</c:f>
              <c:numCache>
                <c:formatCode>#,##0</c:formatCode>
                <c:ptCount val="3"/>
                <c:pt idx="0">
                  <c:v>11</c:v>
                </c:pt>
                <c:pt idx="1">
                  <c:v>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9-4A1E-8957-625D40E563AD}"/>
            </c:ext>
          </c:extLst>
        </c:ser>
        <c:ser>
          <c:idx val="1"/>
          <c:order val="1"/>
          <c:tx>
            <c:v>HOMBRES</c:v>
          </c:tx>
          <c:spPr>
            <a:solidFill>
              <a:schemeClr val="bg2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'!$AT$217:$AT$230</c15:sqref>
                  </c15:fullRef>
                </c:ext>
              </c:extLst>
              <c:f>'TABLAS '!$AT$223:$AT$225</c:f>
              <c:strCache>
                <c:ptCount val="3"/>
                <c:pt idx="0">
                  <c:v>ABR
19.29%</c:v>
                </c:pt>
                <c:pt idx="1">
                  <c:v>MAY
80.70%</c:v>
                </c:pt>
                <c:pt idx="2">
                  <c:v>JUN
0.0%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'!$AV$217:$AV$230</c15:sqref>
                  </c15:fullRef>
                </c:ext>
              </c:extLst>
              <c:f>'TABLAS '!$AV$223:$AV$225</c:f>
              <c:numCache>
                <c:formatCode>#,##0</c:formatCode>
                <c:ptCount val="3"/>
                <c:pt idx="0">
                  <c:v>0</c:v>
                </c:pt>
                <c:pt idx="1">
                  <c:v>10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9-4A1E-8957-625D40E56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174664"/>
        <c:axId val="384170744"/>
      </c:barChart>
      <c:catAx>
        <c:axId val="38417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70744"/>
        <c:crosses val="autoZero"/>
        <c:auto val="1"/>
        <c:lblAlgn val="ctr"/>
        <c:lblOffset val="100"/>
        <c:noMultiLvlLbl val="0"/>
      </c:catAx>
      <c:valAx>
        <c:axId val="384170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7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26204382582703"/>
          <c:y val="0.91229985784507139"/>
          <c:w val="0.68284433620533636"/>
          <c:h val="6.469694495202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BRINDADADAS EN EL ÁREA DE TRABAJO SOCIAL </a:t>
            </a:r>
          </a:p>
        </c:rich>
      </c:tx>
      <c:layout>
        <c:manualLayout>
          <c:xMode val="edge"/>
          <c:yMode val="edge"/>
          <c:x val="0.11129307004163747"/>
          <c:y val="2.7860696517412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'!$AX$5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'!$AY$3:$BA$4</c:f>
              <c:strCache>
                <c:ptCount val="3"/>
                <c:pt idx="0">
                  <c:v>Trabajo Social</c:v>
                </c:pt>
                <c:pt idx="1">
                  <c:v>Juridico </c:v>
                </c:pt>
                <c:pt idx="2">
                  <c:v>Psicología</c:v>
                </c:pt>
              </c:strCache>
            </c:strRef>
          </c:cat>
          <c:val>
            <c:numRef>
              <c:f>'TABLAS '!$AY$5:$BA$5</c:f>
              <c:numCache>
                <c:formatCode>#,##0</c:formatCode>
                <c:ptCount val="3"/>
                <c:pt idx="0">
                  <c:v>126</c:v>
                </c:pt>
                <c:pt idx="1">
                  <c:v>13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9-4BC3-85C6-9959DD89423E}"/>
            </c:ext>
          </c:extLst>
        </c:ser>
        <c:ser>
          <c:idx val="1"/>
          <c:order val="1"/>
          <c:tx>
            <c:strRef>
              <c:f>'TABLAS '!$AX$6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'!$AY$3:$BA$4</c:f>
              <c:strCache>
                <c:ptCount val="3"/>
                <c:pt idx="0">
                  <c:v>Trabajo Social</c:v>
                </c:pt>
                <c:pt idx="1">
                  <c:v>Juridico </c:v>
                </c:pt>
                <c:pt idx="2">
                  <c:v>Psicología</c:v>
                </c:pt>
              </c:strCache>
            </c:strRef>
          </c:cat>
          <c:val>
            <c:numRef>
              <c:f>'TABLAS '!$AY$6:$BA$6</c:f>
              <c:numCache>
                <c:formatCode>#,##0</c:formatCode>
                <c:ptCount val="3"/>
                <c:pt idx="0">
                  <c:v>133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9-4BC3-85C6-9959DD89423E}"/>
            </c:ext>
          </c:extLst>
        </c:ser>
        <c:ser>
          <c:idx val="2"/>
          <c:order val="2"/>
          <c:tx>
            <c:strRef>
              <c:f>'TABLAS '!$AX$7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'!$AY$3:$BA$4</c:f>
              <c:strCache>
                <c:ptCount val="3"/>
                <c:pt idx="0">
                  <c:v>Trabajo Social</c:v>
                </c:pt>
                <c:pt idx="1">
                  <c:v>Juridico </c:v>
                </c:pt>
                <c:pt idx="2">
                  <c:v>Psicología</c:v>
                </c:pt>
              </c:strCache>
            </c:strRef>
          </c:cat>
          <c:val>
            <c:numRef>
              <c:f>'TABLAS '!$AY$7:$BA$7</c:f>
              <c:numCache>
                <c:formatCode>#,##0</c:formatCode>
                <c:ptCount val="3"/>
                <c:pt idx="0">
                  <c:v>129</c:v>
                </c:pt>
                <c:pt idx="1">
                  <c:v>9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E9-4BC3-85C6-9959DD89423E}"/>
            </c:ext>
          </c:extLst>
        </c:ser>
        <c:ser>
          <c:idx val="3"/>
          <c:order val="3"/>
          <c:tx>
            <c:strRef>
              <c:f>'TABLAS '!$AX$8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'!$AY$3:$BA$4</c:f>
              <c:strCache>
                <c:ptCount val="3"/>
                <c:pt idx="0">
                  <c:v>Trabajo Social</c:v>
                </c:pt>
                <c:pt idx="1">
                  <c:v>Juridico </c:v>
                </c:pt>
                <c:pt idx="2">
                  <c:v>Psicología</c:v>
                </c:pt>
              </c:strCache>
            </c:strRef>
          </c:cat>
          <c:val>
            <c:numRef>
              <c:f>'TABLAS '!$AY$8:$BA$8</c:f>
              <c:numCache>
                <c:formatCode>#,##0</c:formatCode>
                <c:ptCount val="3"/>
                <c:pt idx="0">
                  <c:v>151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E9-4BC3-85C6-9959DD89423E}"/>
            </c:ext>
          </c:extLst>
        </c:ser>
        <c:ser>
          <c:idx val="4"/>
          <c:order val="4"/>
          <c:tx>
            <c:strRef>
              <c:f>'TABLAS '!$AX$9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'!$AY$3:$BA$4</c:f>
              <c:strCache>
                <c:ptCount val="3"/>
                <c:pt idx="0">
                  <c:v>Trabajo Social</c:v>
                </c:pt>
                <c:pt idx="1">
                  <c:v>Juridico </c:v>
                </c:pt>
                <c:pt idx="2">
                  <c:v>Psicología</c:v>
                </c:pt>
              </c:strCache>
            </c:strRef>
          </c:cat>
          <c:val>
            <c:numRef>
              <c:f>'TABLAS '!$AY$9:$BA$9</c:f>
              <c:numCache>
                <c:formatCode>#,##0</c:formatCode>
                <c:ptCount val="3"/>
                <c:pt idx="0">
                  <c:v>150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E9-4BC3-85C6-9959DD89423E}"/>
            </c:ext>
          </c:extLst>
        </c:ser>
        <c:ser>
          <c:idx val="5"/>
          <c:order val="5"/>
          <c:tx>
            <c:strRef>
              <c:f>'TABLAS '!$AX$10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'!$AY$3:$BA$4</c:f>
              <c:strCache>
                <c:ptCount val="3"/>
                <c:pt idx="0">
                  <c:v>Trabajo Social</c:v>
                </c:pt>
                <c:pt idx="1">
                  <c:v>Juridico </c:v>
                </c:pt>
                <c:pt idx="2">
                  <c:v>Psicología</c:v>
                </c:pt>
              </c:strCache>
            </c:strRef>
          </c:cat>
          <c:val>
            <c:numRef>
              <c:f>'TABLAS '!$AY$10:$BA$10</c:f>
              <c:numCache>
                <c:formatCode>#,##0</c:formatCode>
                <c:ptCount val="3"/>
                <c:pt idx="0">
                  <c:v>123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E9-4BC3-85C6-9959DD894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639880"/>
        <c:axId val="275641448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'TABLAS '!$AX$11</c15:sqref>
                        </c15:formulaRef>
                      </c:ext>
                    </c:extLst>
                    <c:strCache>
                      <c:ptCount val="1"/>
                      <c:pt idx="0">
                        <c:v>JUL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'!$AY$3:$BA$4</c15:sqref>
                        </c15:formulaRef>
                      </c:ext>
                    </c:extLst>
                    <c:strCache>
                      <c:ptCount val="3"/>
                      <c:pt idx="0">
                        <c:v>Trabajo Social</c:v>
                      </c:pt>
                      <c:pt idx="1">
                        <c:v>Juridico </c:v>
                      </c:pt>
                      <c:pt idx="2">
                        <c:v>Psicología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'!$AY$11:$BA$11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5E9-4BC3-85C6-9959DD89423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'!$AX$12</c15:sqref>
                        </c15:formulaRef>
                      </c:ext>
                    </c:extLst>
                    <c:strCache>
                      <c:ptCount val="1"/>
                      <c:pt idx="0">
                        <c:v>AGO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'!$AY$3:$BA$4</c15:sqref>
                        </c15:formulaRef>
                      </c:ext>
                    </c:extLst>
                    <c:strCache>
                      <c:ptCount val="3"/>
                      <c:pt idx="0">
                        <c:v>Trabajo Social</c:v>
                      </c:pt>
                      <c:pt idx="1">
                        <c:v>Juridico </c:v>
                      </c:pt>
                      <c:pt idx="2">
                        <c:v>Psicología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'!$AY$12:$BA$12</c15:sqref>
                        </c15:formulaRef>
                      </c:ext>
                    </c:extLst>
                    <c:numCache>
                      <c:formatCode>#,##0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5E9-4BC3-85C6-9959DD89423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'!$AX$13</c15:sqref>
                        </c15:formulaRef>
                      </c:ext>
                    </c:extLst>
                    <c:strCache>
                      <c:ptCount val="1"/>
                      <c:pt idx="0">
                        <c:v>SEP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'!$AY$3:$BA$4</c15:sqref>
                        </c15:formulaRef>
                      </c:ext>
                    </c:extLst>
                    <c:strCache>
                      <c:ptCount val="3"/>
                      <c:pt idx="0">
                        <c:v>Trabajo Social</c:v>
                      </c:pt>
                      <c:pt idx="1">
                        <c:v>Juridico </c:v>
                      </c:pt>
                      <c:pt idx="2">
                        <c:v>Psicología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'!$AY$13:$BA$13</c15:sqref>
                        </c15:formulaRef>
                      </c:ext>
                    </c:extLst>
                    <c:numCache>
                      <c:formatCode>#,##0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5E9-4BC3-85C6-9959DD89423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'!$AX$14</c15:sqref>
                        </c15:formulaRef>
                      </c:ext>
                    </c:extLst>
                    <c:strCache>
                      <c:ptCount val="1"/>
                      <c:pt idx="0">
                        <c:v>OCT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'!$AY$3:$BA$4</c15:sqref>
                        </c15:formulaRef>
                      </c:ext>
                    </c:extLst>
                    <c:strCache>
                      <c:ptCount val="3"/>
                      <c:pt idx="0">
                        <c:v>Trabajo Social</c:v>
                      </c:pt>
                      <c:pt idx="1">
                        <c:v>Juridico </c:v>
                      </c:pt>
                      <c:pt idx="2">
                        <c:v>Psicología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'!$AY$14:$BA$14</c15:sqref>
                        </c15:formulaRef>
                      </c:ext>
                    </c:extLst>
                    <c:numCache>
                      <c:formatCode>#,##0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5E9-4BC3-85C6-9959DD89423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'!$AX$15</c15:sqref>
                        </c15:formulaRef>
                      </c:ext>
                    </c:extLst>
                    <c:strCache>
                      <c:ptCount val="1"/>
                      <c:pt idx="0">
                        <c:v>NOV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'!$AY$3:$BA$4</c15:sqref>
                        </c15:formulaRef>
                      </c:ext>
                    </c:extLst>
                    <c:strCache>
                      <c:ptCount val="3"/>
                      <c:pt idx="0">
                        <c:v>Trabajo Social</c:v>
                      </c:pt>
                      <c:pt idx="1">
                        <c:v>Juridico </c:v>
                      </c:pt>
                      <c:pt idx="2">
                        <c:v>Psicología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'!$AY$15:$BA$15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5E9-4BC3-85C6-9959DD89423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'!$AX$16</c15:sqref>
                        </c15:formulaRef>
                      </c:ext>
                    </c:extLst>
                    <c:strCache>
                      <c:ptCount val="1"/>
                      <c:pt idx="0">
                        <c:v>DIC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'!$AY$3:$BA$4</c15:sqref>
                        </c15:formulaRef>
                      </c:ext>
                    </c:extLst>
                    <c:strCache>
                      <c:ptCount val="3"/>
                      <c:pt idx="0">
                        <c:v>Trabajo Social</c:v>
                      </c:pt>
                      <c:pt idx="1">
                        <c:v>Juridico </c:v>
                      </c:pt>
                      <c:pt idx="2">
                        <c:v>Psicología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'!$AY$16:$BA$16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5E9-4BC3-85C6-9959DD89423E}"/>
                  </c:ext>
                </c:extLst>
              </c15:ser>
            </c15:filteredBarSeries>
          </c:ext>
        </c:extLst>
      </c:barChart>
      <c:catAx>
        <c:axId val="27563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641448"/>
        <c:crosses val="autoZero"/>
        <c:auto val="1"/>
        <c:lblAlgn val="ctr"/>
        <c:lblOffset val="100"/>
        <c:noMultiLvlLbl val="0"/>
      </c:catAx>
      <c:valAx>
        <c:axId val="27564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639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RANGO DE EDAD DE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'!$BD$217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'!$BC$218:$BC$223</c:f>
              <c:strCache>
                <c:ptCount val="6"/>
                <c:pt idx="0">
                  <c:v>18-25
83.92%</c:v>
                </c:pt>
                <c:pt idx="1">
                  <c:v>26-35
8.92%</c:v>
                </c:pt>
                <c:pt idx="2">
                  <c:v>36-45
0.0%</c:v>
                </c:pt>
                <c:pt idx="3">
                  <c:v>46-55
5.35%</c:v>
                </c:pt>
                <c:pt idx="4">
                  <c:v>56-65
0.0%</c:v>
                </c:pt>
                <c:pt idx="5">
                  <c:v>65+
1.78%</c:v>
                </c:pt>
              </c:strCache>
            </c:strRef>
          </c:cat>
          <c:val>
            <c:numRef>
              <c:f>'TABLAS '!$BD$218:$BD$223</c:f>
              <c:numCache>
                <c:formatCode>General</c:formatCode>
                <c:ptCount val="6"/>
                <c:pt idx="0">
                  <c:v>47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5-4C05-BECE-8C54130B2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177408"/>
        <c:axId val="384171920"/>
      </c:barChart>
      <c:catAx>
        <c:axId val="3841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71920"/>
        <c:crosses val="autoZero"/>
        <c:auto val="1"/>
        <c:lblAlgn val="ctr"/>
        <c:lblOffset val="100"/>
        <c:noMultiLvlLbl val="0"/>
      </c:catAx>
      <c:valAx>
        <c:axId val="384171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7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ZONA DEMOGRAFICA HABITACIONAL DE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8280075607515176E-2"/>
          <c:y val="0.10416385471439589"/>
          <c:w val="0.93310453864957832"/>
          <c:h val="0.66568070898489429"/>
        </c:manualLayout>
      </c:layout>
      <c:barChart>
        <c:barDir val="col"/>
        <c:grouping val="clustered"/>
        <c:varyColors val="0"/>
        <c:ser>
          <c:idx val="6"/>
          <c:order val="6"/>
          <c:tx>
            <c:strRef>
              <c:f>'TABLAS '!$BI$224</c:f>
              <c:strCache>
                <c:ptCount val="1"/>
                <c:pt idx="0">
                  <c:v>ABR-JUN 2024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'!$BJ$216:$BK$217</c:f>
              <c:strCache>
                <c:ptCount val="2"/>
                <c:pt idx="0">
                  <c:v>Urbana 
63.15%</c:v>
                </c:pt>
                <c:pt idx="1">
                  <c:v>Rural 
36.84%</c:v>
                </c:pt>
              </c:strCache>
              <c:extLst xmlns:c15="http://schemas.microsoft.com/office/drawing/2012/chart"/>
            </c:strRef>
          </c:cat>
          <c:val>
            <c:numRef>
              <c:f>'TABLAS '!$BJ$224:$BK$224</c:f>
              <c:numCache>
                <c:formatCode>General</c:formatCode>
                <c:ptCount val="2"/>
                <c:pt idx="0">
                  <c:v>36</c:v>
                </c:pt>
                <c:pt idx="1">
                  <c:v>21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3436-428C-9405-79A4FA073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176232"/>
        <c:axId val="3841734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'!$BI$218</c15:sqref>
                        </c15:formulaRef>
                      </c:ext>
                    </c:extLst>
                    <c:strCache>
                      <c:ptCount val="1"/>
                      <c:pt idx="0">
                        <c:v>ENE-MAR 2023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'!$BJ$216:$BK$217</c15:sqref>
                        </c15:formulaRef>
                      </c:ext>
                    </c:extLst>
                    <c:strCache>
                      <c:ptCount val="2"/>
                      <c:pt idx="0">
                        <c:v>Urbana 
63.15%</c:v>
                      </c:pt>
                      <c:pt idx="1">
                        <c:v>Rural 
36.84%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'!$BJ$218:$BK$218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436-428C-9405-79A4FA07361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'!$BI$219</c15:sqref>
                        </c15:formulaRef>
                      </c:ext>
                    </c:extLst>
                    <c:strCache>
                      <c:ptCount val="1"/>
                      <c:pt idx="0">
                        <c:v>ABR-JUN 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'!$BJ$216:$BK$217</c15:sqref>
                        </c15:formulaRef>
                      </c:ext>
                    </c:extLst>
                    <c:strCache>
                      <c:ptCount val="2"/>
                      <c:pt idx="0">
                        <c:v>Urbana 
63.15%</c:v>
                      </c:pt>
                      <c:pt idx="1">
                        <c:v>Rural 
36.84%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'!$BJ$219:$BK$219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436-428C-9405-79A4FA07361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'!$BI$220</c15:sqref>
                        </c15:formulaRef>
                      </c:ext>
                    </c:extLst>
                    <c:strCache>
                      <c:ptCount val="1"/>
                      <c:pt idx="0">
                        <c:v>JUL-SEP 2023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'!$BJ$216:$BK$217</c15:sqref>
                        </c15:formulaRef>
                      </c:ext>
                    </c:extLst>
                    <c:strCache>
                      <c:ptCount val="2"/>
                      <c:pt idx="0">
                        <c:v>Urbana 
63.15%</c:v>
                      </c:pt>
                      <c:pt idx="1">
                        <c:v>Rural 
36.84%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'!$BJ$220:$BK$220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134</c:v>
                      </c:pt>
                      <c:pt idx="1">
                        <c:v>60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436-428C-9405-79A4FA07361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'!$BI$221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'!$BJ$216:$BK$217</c15:sqref>
                        </c15:formulaRef>
                      </c:ext>
                    </c:extLst>
                    <c:strCache>
                      <c:ptCount val="2"/>
                      <c:pt idx="0">
                        <c:v>Urbana 
63.15%</c:v>
                      </c:pt>
                      <c:pt idx="1">
                        <c:v>Rural 
36.84%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'!$BJ$221:$BK$221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200</c:v>
                      </c:pt>
                      <c:pt idx="1">
                        <c:v>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436-428C-9405-79A4FA07361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'!$BI$222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'!$BJ$216:$BK$217</c15:sqref>
                        </c15:formulaRef>
                      </c:ext>
                    </c:extLst>
                    <c:strCache>
                      <c:ptCount val="2"/>
                      <c:pt idx="0">
                        <c:v>Urbana 
63.15%</c:v>
                      </c:pt>
                      <c:pt idx="1">
                        <c:v>Rural 
36.84%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'!$BJ$222:$BK$222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75.187969924812023</c:v>
                      </c:pt>
                      <c:pt idx="1">
                        <c:v>24.81203007518797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436-428C-9405-79A4FA07361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'!$BI$223</c15:sqref>
                        </c15:formulaRef>
                      </c:ext>
                    </c:extLst>
                    <c:strCache>
                      <c:ptCount val="1"/>
                      <c:pt idx="0">
                        <c:v>ENE-MAR 2024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'!$BJ$216:$BK$217</c15:sqref>
                        </c15:formulaRef>
                      </c:ext>
                    </c:extLst>
                    <c:strCache>
                      <c:ptCount val="2"/>
                      <c:pt idx="0">
                        <c:v>Urbana 
63.15%</c:v>
                      </c:pt>
                      <c:pt idx="1">
                        <c:v>Rural 
36.84%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'!$BJ$223:$BK$223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75</c:v>
                      </c:pt>
                      <c:pt idx="1">
                        <c:v>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436-428C-9405-79A4FA07361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'!$BI$225</c15:sqref>
                        </c15:formulaRef>
                      </c:ext>
                    </c:extLst>
                    <c:strCache>
                      <c:ptCount val="1"/>
                      <c:pt idx="0">
                        <c:v>JUL-SEP 2024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'!$BJ$216:$BK$217</c15:sqref>
                        </c15:formulaRef>
                      </c:ext>
                    </c:extLst>
                    <c:strCache>
                      <c:ptCount val="2"/>
                      <c:pt idx="0">
                        <c:v>Urbana 
63.15%</c:v>
                      </c:pt>
                      <c:pt idx="1">
                        <c:v>Rural 
36.84%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'!$BJ$225:$BK$225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436-428C-9405-79A4FA07361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'!$BI$226</c15:sqref>
                        </c15:formulaRef>
                      </c:ext>
                    </c:extLst>
                    <c:strCache>
                      <c:ptCount val="1"/>
                      <c:pt idx="0">
                        <c:v>OCT-DIC 2024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436-428C-9405-79A4FA07361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E-3436-428C-9405-79A4FA07361D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5-3436-428C-9405-79A4FA07361D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E-3436-428C-9405-79A4FA07361D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'!$BJ$216:$BK$217</c15:sqref>
                        </c15:formulaRef>
                      </c:ext>
                    </c:extLst>
                    <c:strCache>
                      <c:ptCount val="2"/>
                      <c:pt idx="0">
                        <c:v>Urbana 
63.15%</c:v>
                      </c:pt>
                      <c:pt idx="1">
                        <c:v>Rural 
36.84%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'!$BJ$226:$BK$226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436-428C-9405-79A4FA07361D}"/>
                  </c:ext>
                </c:extLst>
              </c15:ser>
            </c15:filteredBarSeries>
          </c:ext>
        </c:extLst>
      </c:barChart>
      <c:catAx>
        <c:axId val="38417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73488"/>
        <c:crosses val="autoZero"/>
        <c:auto val="1"/>
        <c:lblAlgn val="ctr"/>
        <c:lblOffset val="100"/>
        <c:noMultiLvlLbl val="0"/>
      </c:catAx>
      <c:valAx>
        <c:axId val="384173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7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'TABLAS '!$AU$239</c:f>
              <c:strCache>
                <c:ptCount val="1"/>
                <c:pt idx="0">
                  <c:v>ENE-MAR 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'!$AV$236:$AW$236</c:f>
              <c:strCache>
                <c:ptCount val="2"/>
                <c:pt idx="0">
                  <c:v>Mujeres 
93.10%</c:v>
                </c:pt>
                <c:pt idx="1">
                  <c:v>Hombres
6.90%</c:v>
                </c:pt>
              </c:strCache>
            </c:strRef>
          </c:cat>
          <c:val>
            <c:numRef>
              <c:f>'TABLAS '!$AV$239:$AW$239</c:f>
              <c:numCache>
                <c:formatCode>General</c:formatCode>
                <c:ptCount val="2"/>
                <c:pt idx="0">
                  <c:v>27</c:v>
                </c:pt>
                <c:pt idx="1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83E0-4293-AC64-E4F0127475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84172312"/>
        <c:axId val="3841785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'!$AU$237</c15:sqref>
                        </c15:formulaRef>
                      </c:ext>
                    </c:extLst>
                    <c:strCache>
                      <c:ptCount val="1"/>
                      <c:pt idx="0">
                        <c:v>JUL-SEP 2023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'TABLAS '!$AV$236:$AW$236</c15:sqref>
                        </c15:formulaRef>
                      </c:ext>
                    </c:extLst>
                    <c:strCache>
                      <c:ptCount val="2"/>
                      <c:pt idx="0">
                        <c:v>Mujeres 
93.10%</c:v>
                      </c:pt>
                      <c:pt idx="1">
                        <c:v>Hombres
6.90%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'!$AV$237:$AW$237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134</c:v>
                      </c:pt>
                      <c:pt idx="1">
                        <c:v>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3E0-4293-AC64-E4F01274756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'!$AU$238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'!$AV$236:$AW$236</c15:sqref>
                        </c15:formulaRef>
                      </c:ext>
                    </c:extLst>
                    <c:strCache>
                      <c:ptCount val="2"/>
                      <c:pt idx="0">
                        <c:v>Mujeres 
93.10%</c:v>
                      </c:pt>
                      <c:pt idx="1">
                        <c:v>Hombres
6.90%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'!$AV$238:$AW$238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3E0-4293-AC64-E4F012747569}"/>
                  </c:ext>
                </c:extLst>
              </c15:ser>
            </c15:filteredBarSeries>
          </c:ext>
        </c:extLst>
      </c:barChart>
      <c:catAx>
        <c:axId val="384172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78584"/>
        <c:crosses val="autoZero"/>
        <c:auto val="1"/>
        <c:lblAlgn val="ctr"/>
        <c:lblOffset val="100"/>
        <c:noMultiLvlLbl val="0"/>
      </c:catAx>
      <c:valAx>
        <c:axId val="384178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72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COMUNICACIÓN OFICIAL RECIBIDA Y EMITIDA</a:t>
            </a:r>
          </a:p>
          <a:p>
            <a:pPr>
              <a:defRPr/>
            </a:pPr>
            <a:r>
              <a:rPr lang="es-MX"/>
              <a:t>POR TRIMESTRE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'TABLAS '!$G$22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'!$H$15:$I$16</c:f>
              <c:strCache>
                <c:ptCount val="2"/>
                <c:pt idx="0">
                  <c:v>RECIBIDA</c:v>
                </c:pt>
                <c:pt idx="1">
                  <c:v>EMITIDA</c:v>
                </c:pt>
              </c:strCache>
              <c:extLst xmlns:c15="http://schemas.microsoft.com/office/drawing/2012/chart"/>
            </c:strRef>
          </c:cat>
          <c:val>
            <c:numRef>
              <c:f>'TABLAS '!$H$22:$I$22</c:f>
              <c:numCache>
                <c:formatCode>General</c:formatCode>
                <c:ptCount val="2"/>
                <c:pt idx="0">
                  <c:v>360</c:v>
                </c:pt>
                <c:pt idx="1">
                  <c:v>511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3AB-44D9-9715-CA28FAE3CAB8}"/>
            </c:ext>
          </c:extLst>
        </c:ser>
        <c:ser>
          <c:idx val="8"/>
          <c:order val="8"/>
          <c:tx>
            <c:strRef>
              <c:f>'TABLAS '!$G$25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8575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AB-44D9-9715-CA28FAE3CAB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11-83AB-44D9-9715-CA28FAE3CAB8}"/>
              </c:ext>
            </c:extLst>
          </c:dPt>
          <c:dLbls>
            <c:dLbl>
              <c:idx val="1"/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3AB-44D9-9715-CA28FAE3CAB8}"/>
                </c:ext>
              </c:extLst>
            </c:dLbl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'!$H$15:$I$16</c:f>
              <c:strCache>
                <c:ptCount val="2"/>
                <c:pt idx="0">
                  <c:v>RECIBIDA</c:v>
                </c:pt>
                <c:pt idx="1">
                  <c:v>EMITIDA</c:v>
                </c:pt>
              </c:strCache>
            </c:strRef>
          </c:cat>
          <c:val>
            <c:numRef>
              <c:f>'TABLAS '!$H$25:$I$25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83AB-44D9-9715-CA28FAE3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179368"/>
        <c:axId val="384169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'!$G$17</c15:sqref>
                        </c15:formulaRef>
                      </c:ext>
                    </c:extLst>
                    <c:strCache>
                      <c:ptCount val="1"/>
                      <c:pt idx="0">
                        <c:v>ENE-MAR 2023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'!$H$15:$I$16</c15:sqref>
                        </c15:formulaRef>
                      </c:ext>
                    </c:extLst>
                    <c:strCache>
                      <c:ptCount val="2"/>
                      <c:pt idx="0">
                        <c:v>RECIBIDA</c:v>
                      </c:pt>
                      <c:pt idx="1">
                        <c:v>EMITIDA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'!$H$17:$I$17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267</c:v>
                      </c:pt>
                      <c:pt idx="1">
                        <c:v>616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3AB-44D9-9715-CA28FAE3CAB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'!$G$18</c15:sqref>
                        </c15:formulaRef>
                      </c:ext>
                    </c:extLst>
                    <c:strCache>
                      <c:ptCount val="1"/>
                      <c:pt idx="0">
                        <c:v>ABR-JUN 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'!$H$15:$I$16</c15:sqref>
                        </c15:formulaRef>
                      </c:ext>
                    </c:extLst>
                    <c:strCache>
                      <c:ptCount val="2"/>
                      <c:pt idx="0">
                        <c:v>RECIBIDA</c:v>
                      </c:pt>
                      <c:pt idx="1">
                        <c:v>EMITIDA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'!$H$18:$I$18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227</c:v>
                      </c:pt>
                      <c:pt idx="1">
                        <c:v>415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3AB-44D9-9715-CA28FAE3CAB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'!$G$19</c15:sqref>
                        </c15:formulaRef>
                      </c:ext>
                    </c:extLst>
                    <c:strCache>
                      <c:ptCount val="1"/>
                      <c:pt idx="0">
                        <c:v>JUN-SEP 2023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'!$H$15:$I$16</c15:sqref>
                        </c15:formulaRef>
                      </c:ext>
                    </c:extLst>
                    <c:strCache>
                      <c:ptCount val="2"/>
                      <c:pt idx="0">
                        <c:v>RECIBIDA</c:v>
                      </c:pt>
                      <c:pt idx="1">
                        <c:v>EMITIDA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'!$H$19:$I$19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227</c:v>
                      </c:pt>
                      <c:pt idx="1">
                        <c:v>542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3AB-44D9-9715-CA28FAE3CAB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'!$G$20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'!$H$15:$I$16</c15:sqref>
                        </c15:formulaRef>
                      </c:ext>
                    </c:extLst>
                    <c:strCache>
                      <c:ptCount val="2"/>
                      <c:pt idx="0">
                        <c:v>RECIBIDA</c:v>
                      </c:pt>
                      <c:pt idx="1">
                        <c:v>EMITIDA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'!$H$20:$I$20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212</c:v>
                      </c:pt>
                      <c:pt idx="1">
                        <c:v>478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3AB-44D9-9715-CA28FAE3CAB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'!$G$21</c15:sqref>
                        </c15:formulaRef>
                      </c:ext>
                    </c:extLst>
                    <c:strCache>
                      <c:ptCount val="1"/>
                      <c:pt idx="0">
                        <c:v>ENE-MAR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bg2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498F-448F-B273-32EA0B04AB85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bg2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accent5">
                                <a:lumMod val="50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5-498F-448F-B273-32EA0B04AB85}"/>
                      </c:ext>
                    </c:extLst>
                  </c:dLbl>
                  <c:dLbl>
                    <c:idx val="1"/>
                    <c:spPr>
                      <a:solidFill>
                        <a:schemeClr val="accent3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6-498F-448F-B273-32EA0B04AB85}"/>
                      </c:ext>
                    </c:extLst>
                  </c:dLbl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'!$H$15:$I$16</c15:sqref>
                        </c15:formulaRef>
                      </c:ext>
                    </c:extLst>
                    <c:strCache>
                      <c:ptCount val="2"/>
                      <c:pt idx="0">
                        <c:v>RECIBIDA</c:v>
                      </c:pt>
                      <c:pt idx="1">
                        <c:v>EMITIDA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'!$H$21:$I$21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262</c:v>
                      </c:pt>
                      <c:pt idx="1">
                        <c:v>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3AB-44D9-9715-CA28FAE3CAB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'!$G$23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'!$H$15:$I$16</c15:sqref>
                        </c15:formulaRef>
                      </c:ext>
                    </c:extLst>
                    <c:strCache>
                      <c:ptCount val="2"/>
                      <c:pt idx="0">
                        <c:v>RECIBIDA</c:v>
                      </c:pt>
                      <c:pt idx="1">
                        <c:v>EMITIDA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'!$H$23:$I$23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3AB-44D9-9715-CA28FAE3CAB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'!$G$24</c15:sqref>
                        </c15:formulaRef>
                      </c:ext>
                    </c:extLst>
                    <c:strCache>
                      <c:ptCount val="1"/>
                      <c:pt idx="0">
                        <c:v>OCT-DIC 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'!$H$15:$I$16</c15:sqref>
                        </c15:formulaRef>
                      </c:ext>
                    </c:extLst>
                    <c:strCache>
                      <c:ptCount val="2"/>
                      <c:pt idx="0">
                        <c:v>RECIBIDA</c:v>
                      </c:pt>
                      <c:pt idx="1">
                        <c:v>EMITIDA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'!$H$24:$I$24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3AB-44D9-9715-CA28FAE3CAB8}"/>
                  </c:ext>
                </c:extLst>
              </c15:ser>
            </c15:filteredBarSeries>
          </c:ext>
        </c:extLst>
      </c:barChart>
      <c:catAx>
        <c:axId val="384179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69176"/>
        <c:crosses val="autoZero"/>
        <c:auto val="1"/>
        <c:lblAlgn val="ctr"/>
        <c:lblOffset val="100"/>
        <c:noMultiLvlLbl val="0"/>
      </c:catAx>
      <c:valAx>
        <c:axId val="384169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79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'!$BF$237</c:f>
              <c:strCache>
                <c:ptCount val="1"/>
                <c:pt idx="0">
                  <c:v>ENE-MAR 2024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'!$BG$236:$BH$236</c:f>
              <c:strCache>
                <c:ptCount val="2"/>
                <c:pt idx="0">
                  <c:v>Mujeres
91.43%</c:v>
                </c:pt>
                <c:pt idx="1">
                  <c:v>Hombres
8.57%</c:v>
                </c:pt>
              </c:strCache>
            </c:strRef>
          </c:cat>
          <c:val>
            <c:numRef>
              <c:f>'TABLAS '!$BG$237:$BH$237</c:f>
              <c:numCache>
                <c:formatCode>General</c:formatCode>
                <c:ptCount val="2"/>
                <c:pt idx="0">
                  <c:v>32</c:v>
                </c:pt>
                <c:pt idx="1">
                  <c:v>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E38-4B09-B724-873F030008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84168392"/>
        <c:axId val="3841758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'TABLAS '!$BF$238</c15:sqref>
                        </c15:formulaRef>
                      </c:ext>
                    </c:extLst>
                    <c:strCache>
                      <c:ptCount val="1"/>
                      <c:pt idx="0">
                        <c:v>ABR-JUN 2024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'TABLAS '!$BG$236:$BH$236</c15:sqref>
                        </c15:formulaRef>
                      </c:ext>
                    </c:extLst>
                    <c:strCache>
                      <c:ptCount val="2"/>
                      <c:pt idx="0">
                        <c:v>Mujeres
91.43%</c:v>
                      </c:pt>
                      <c:pt idx="1">
                        <c:v>Hombres
8.57%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'!$BG$238:$BH$238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E38-4B09-B724-873F0300082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'!$BF$239</c15:sqref>
                        </c15:formulaRef>
                      </c:ext>
                    </c:extLst>
                    <c:strCache>
                      <c:ptCount val="1"/>
                      <c:pt idx="0">
                        <c:v>JUL-SEP 2024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'!$BG$236:$BH$236</c15:sqref>
                        </c15:formulaRef>
                      </c:ext>
                    </c:extLst>
                    <c:strCache>
                      <c:ptCount val="2"/>
                      <c:pt idx="0">
                        <c:v>Mujeres
91.43%</c:v>
                      </c:pt>
                      <c:pt idx="1">
                        <c:v>Hombres
8.57%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'!$BG$239:$BH$239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E38-4B09-B724-873F0300082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'!$BF$240</c15:sqref>
                        </c15:formulaRef>
                      </c:ext>
                    </c:extLst>
                    <c:strCache>
                      <c:ptCount val="1"/>
                      <c:pt idx="0">
                        <c:v>OCT-DIC 2024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'!$BG$236:$BH$236</c15:sqref>
                        </c15:formulaRef>
                      </c:ext>
                    </c:extLst>
                    <c:strCache>
                      <c:ptCount val="2"/>
                      <c:pt idx="0">
                        <c:v>Mujeres
91.43%</c:v>
                      </c:pt>
                      <c:pt idx="1">
                        <c:v>Hombres
8.57%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'!$BG$240:$BH$240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5B4-47B3-BF83-96E90C712246}"/>
                  </c:ext>
                </c:extLst>
              </c15:ser>
            </c15:filteredBarSeries>
          </c:ext>
        </c:extLst>
      </c:barChart>
      <c:catAx>
        <c:axId val="38416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75840"/>
        <c:crosses val="autoZero"/>
        <c:auto val="1"/>
        <c:lblAlgn val="ctr"/>
        <c:lblOffset val="100"/>
        <c:noMultiLvlLbl val="0"/>
      </c:catAx>
      <c:valAx>
        <c:axId val="38417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416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CONVENIOS DE COLABORACIÓN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'TABLAS '!$AT$256</c:f>
              <c:strCache>
                <c:ptCount val="1"/>
                <c:pt idx="0">
                  <c:v>ABR-JUN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'!$AU$253:$BB$254</c15:sqref>
                  </c15:fullRef>
                </c:ext>
              </c:extLst>
              <c:f>'TABLAS '!$AU$253:$BB$254</c:f>
              <c:strCache>
                <c:ptCount val="5"/>
                <c:pt idx="0">
                  <c:v>CECATI
9.43%</c:v>
                </c:pt>
                <c:pt idx="1">
                  <c:v>COLEGIO DE ABOGADOS LITIGANTES
28.30%</c:v>
                </c:pt>
                <c:pt idx="2">
                  <c:v>COLEGIO DE PSICOLOGOS DE SJR
7.55%</c:v>
                </c:pt>
                <c:pt idx="3">
                  <c:v>FLECHA ROJA 
45.28%</c:v>
                </c:pt>
                <c:pt idx="4">
                  <c:v>UNIEM
9.43%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'!$AU$256:$BB$256</c15:sqref>
                  </c15:fullRef>
                </c:ext>
              </c:extLst>
              <c:f>('TABLAS '!$AU$256:$AX$256,'TABLAS '!$BA$256)</c:f>
              <c:numCache>
                <c:formatCode>General</c:formatCode>
                <c:ptCount val="5"/>
                <c:pt idx="0">
                  <c:v>5</c:v>
                </c:pt>
                <c:pt idx="1">
                  <c:v>15</c:v>
                </c:pt>
                <c:pt idx="2">
                  <c:v>4</c:v>
                </c:pt>
                <c:pt idx="3">
                  <c:v>24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3-401C-98F6-D2BEBB0EE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283328"/>
        <c:axId val="385282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'!$AT$255</c15:sqref>
                        </c15:formulaRef>
                      </c:ext>
                    </c:extLst>
                    <c:strCache>
                      <c:ptCount val="1"/>
                      <c:pt idx="0">
                        <c:v>ENE-MAR 2024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'TABLAS '!$AU$253:$BB$254</c15:sqref>
                        </c15:fullRef>
                        <c15:formulaRef>
                          <c15:sqref>'TABLAS '!$AU$253:$BB$254</c15:sqref>
                        </c15:formulaRef>
                      </c:ext>
                    </c:extLst>
                    <c:strCache>
                      <c:ptCount val="5"/>
                      <c:pt idx="0">
                        <c:v>CECATI
9.43%</c:v>
                      </c:pt>
                      <c:pt idx="1">
                        <c:v>COLEGIO DE ABOGADOS LITIGANTES
28.30%</c:v>
                      </c:pt>
                      <c:pt idx="2">
                        <c:v>COLEGIO DE PSICOLOGOS DE SJR
7.55%</c:v>
                      </c:pt>
                      <c:pt idx="3">
                        <c:v>FLECHA ROJA 
45.28%</c:v>
                      </c:pt>
                      <c:pt idx="4">
                        <c:v>UNIEM
9.43%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'!$AU$255:$BB$255</c15:sqref>
                        </c15:fullRef>
                        <c15:formulaRef>
                          <c15:sqref>('TABLAS '!$AU$255:$AX$255,'TABLAS '!$BA$255)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13</c:v>
                      </c:pt>
                      <c:pt idx="1">
                        <c:v>19</c:v>
                      </c:pt>
                      <c:pt idx="2">
                        <c:v>4</c:v>
                      </c:pt>
                      <c:pt idx="3">
                        <c:v>28</c:v>
                      </c:pt>
                      <c:pt idx="4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06E-4EBB-89B3-C3FD5200A8BD}"/>
                  </c:ext>
                </c:extLst>
              </c15:ser>
            </c15:filteredBarSeries>
          </c:ext>
        </c:extLst>
      </c:barChart>
      <c:catAx>
        <c:axId val="3852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82936"/>
        <c:crosses val="autoZero"/>
        <c:auto val="1"/>
        <c:lblAlgn val="ctr"/>
        <c:lblOffset val="100"/>
        <c:noMultiLvlLbl val="0"/>
      </c:catAx>
      <c:valAx>
        <c:axId val="385282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8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57810914946752"/>
          <c:y val="0.92330775960697231"/>
          <c:w val="0.1795598596312459"/>
          <c:h val="6.5296228997016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Jornada Adelante mi querido SAN JUAN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'!$AZ$237</c:f>
              <c:strCache>
                <c:ptCount val="1"/>
                <c:pt idx="0">
                  <c:v>ENE-MAR 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'!$BA$236:$BB$236</c:f>
              <c:strCache>
                <c:ptCount val="2"/>
                <c:pt idx="0">
                  <c:v>Mujeres 
91.43%</c:v>
                </c:pt>
                <c:pt idx="1">
                  <c:v>Hombres
8.57%</c:v>
                </c:pt>
              </c:strCache>
            </c:strRef>
          </c:cat>
          <c:val>
            <c:numRef>
              <c:f>'TABLAS '!$BA$237:$BB$237</c:f>
              <c:numCache>
                <c:formatCode>General</c:formatCode>
                <c:ptCount val="2"/>
                <c:pt idx="0">
                  <c:v>32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6-4BBB-BD68-BF9600C0B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7711136"/>
        <c:axId val="1217708224"/>
      </c:barChart>
      <c:catAx>
        <c:axId val="121771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7708224"/>
        <c:crosses val="autoZero"/>
        <c:auto val="1"/>
        <c:lblAlgn val="ctr"/>
        <c:lblOffset val="100"/>
        <c:noMultiLvlLbl val="0"/>
      </c:catAx>
      <c:valAx>
        <c:axId val="12177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771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ATENCIONES BRINDADADAS EN EL ÁREA DE TRABAJO SOCIAL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'!$AU$4</c:f>
              <c:strCache>
                <c:ptCount val="1"/>
                <c:pt idx="0">
                  <c:v>Total Mensual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'!$AT$5:$AT$10</c15:sqref>
                  </c15:fullRef>
                </c:ext>
              </c:extLst>
              <c:f>'TABLAS '!$AT$8:$AT$10</c:f>
              <c:strCache>
                <c:ptCount val="3"/>
                <c:pt idx="0">
                  <c:v>ABR
36.13%</c:v>
                </c:pt>
                <c:pt idx="1">
                  <c:v>MAY
36.13%</c:v>
                </c:pt>
                <c:pt idx="2">
                  <c:v>JUN
29.60%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'!$AU$5:$AU$10</c15:sqref>
                  </c15:fullRef>
                </c:ext>
              </c:extLst>
              <c:f>'TABLAS '!$AU$8:$AU$10</c:f>
              <c:numCache>
                <c:formatCode>#,##0</c:formatCode>
                <c:ptCount val="3"/>
                <c:pt idx="0">
                  <c:v>155</c:v>
                </c:pt>
                <c:pt idx="1">
                  <c:v>155</c:v>
                </c:pt>
                <c:pt idx="2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A-4887-A346-40F58E8DD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114047"/>
        <c:axId val="382113087"/>
      </c:barChart>
      <c:catAx>
        <c:axId val="38211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113087"/>
        <c:crosses val="autoZero"/>
        <c:auto val="1"/>
        <c:lblAlgn val="ctr"/>
        <c:lblOffset val="100"/>
        <c:noMultiLvlLbl val="0"/>
      </c:catAx>
      <c:valAx>
        <c:axId val="38211308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211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CAPACITACIÓN POR AMBITO DE ATENCIÓN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'TABLAS '!$BF$159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'!$BG$154:$BK$155</c15:sqref>
                  </c15:fullRef>
                </c:ext>
              </c:extLst>
              <c:f>'TABLAS '!$BG$154:$BK$155</c:f>
              <c:strCache>
                <c:ptCount val="4"/>
                <c:pt idx="0">
                  <c:v>Educativo
77.92%</c:v>
                </c:pt>
                <c:pt idx="1">
                  <c:v>Funcionariado Municipal
4.22% </c:v>
                </c:pt>
                <c:pt idx="2">
                  <c:v>Sociedad Sanjuanense
12.90%</c:v>
                </c:pt>
                <c:pt idx="3">
                  <c:v>Empresarial
4.94%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'!$BG$159:$BK$159</c15:sqref>
                  </c15:fullRef>
                </c:ext>
              </c:extLst>
              <c:f>'TABLAS '!$BG$159:$BJ$159</c:f>
              <c:numCache>
                <c:formatCode>#,##0</c:formatCode>
                <c:ptCount val="4"/>
                <c:pt idx="0">
                  <c:v>1419</c:v>
                </c:pt>
                <c:pt idx="1">
                  <c:v>77</c:v>
                </c:pt>
                <c:pt idx="2" formatCode="General">
                  <c:v>235</c:v>
                </c:pt>
                <c:pt idx="3" formatCode="General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C8-4FA1-874A-B8BE683BC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5454559"/>
        <c:axId val="15754751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'!$BF$156</c15:sqref>
                        </c15:formulaRef>
                      </c:ext>
                    </c:extLst>
                    <c:strCache>
                      <c:ptCount val="1"/>
                      <c:pt idx="0">
                        <c:v>ENE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'TABLAS '!$BG$154:$BK$155</c15:sqref>
                        </c15:fullRef>
                        <c15:formulaRef>
                          <c15:sqref>'TABLAS '!$BG$154:$BK$155</c15:sqref>
                        </c15:formulaRef>
                      </c:ext>
                    </c:extLst>
                    <c:strCache>
                      <c:ptCount val="4"/>
                      <c:pt idx="0">
                        <c:v>Educativo
77.92%</c:v>
                      </c:pt>
                      <c:pt idx="1">
                        <c:v>Funcionariado Municipal
4.22% </c:v>
                      </c:pt>
                      <c:pt idx="2">
                        <c:v>Sociedad Sanjuanense
12.90%</c:v>
                      </c:pt>
                      <c:pt idx="3">
                        <c:v>Empresarial
4.94%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'!$BG$156:$BK$156</c15:sqref>
                        </c15:fullRef>
                        <c15:formulaRef>
                          <c15:sqref>'TABLAS '!$BG$156:$BJ$156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 formatCode="#,##0">
                        <c:v>1392</c:v>
                      </c:pt>
                      <c:pt idx="1">
                        <c:v>0</c:v>
                      </c:pt>
                      <c:pt idx="2">
                        <c:v>146</c:v>
                      </c:pt>
                      <c:pt idx="3">
                        <c:v>441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DC8-4FA1-874A-B8BE683BCEB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'!$BF$157</c15:sqref>
                        </c15:formulaRef>
                      </c:ext>
                    </c:extLst>
                    <c:strCache>
                      <c:ptCount val="1"/>
                      <c:pt idx="0">
                        <c:v>FEB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'!$BG$154:$BK$155</c15:sqref>
                        </c15:fullRef>
                        <c15:formulaRef>
                          <c15:sqref>'TABLAS '!$BG$154:$BK$155</c15:sqref>
                        </c15:formulaRef>
                      </c:ext>
                    </c:extLst>
                    <c:strCache>
                      <c:ptCount val="4"/>
                      <c:pt idx="0">
                        <c:v>Educativo
77.92%</c:v>
                      </c:pt>
                      <c:pt idx="1">
                        <c:v>Funcionariado Municipal
4.22% </c:v>
                      </c:pt>
                      <c:pt idx="2">
                        <c:v>Sociedad Sanjuanense
12.90%</c:v>
                      </c:pt>
                      <c:pt idx="3">
                        <c:v>Empresarial
4.94%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'!$BG$157:$BK$157</c15:sqref>
                        </c15:fullRef>
                        <c15:formulaRef>
                          <c15:sqref>'TABLAS '!$BG$157:$BJ$157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DC8-4FA1-874A-B8BE683BCEB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'!$BF$158</c15:sqref>
                        </c15:formulaRef>
                      </c:ext>
                    </c:extLst>
                    <c:strCache>
                      <c:ptCount val="1"/>
                      <c:pt idx="0">
                        <c:v>MAR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'!$BG$154:$BK$155</c15:sqref>
                        </c15:fullRef>
                        <c15:formulaRef>
                          <c15:sqref>'TABLAS '!$BG$154:$BK$155</c15:sqref>
                        </c15:formulaRef>
                      </c:ext>
                    </c:extLst>
                    <c:strCache>
                      <c:ptCount val="4"/>
                      <c:pt idx="0">
                        <c:v>Educativo
77.92%</c:v>
                      </c:pt>
                      <c:pt idx="1">
                        <c:v>Funcionariado Municipal
4.22% </c:v>
                      </c:pt>
                      <c:pt idx="2">
                        <c:v>Sociedad Sanjuanense
12.90%</c:v>
                      </c:pt>
                      <c:pt idx="3">
                        <c:v>Empresarial
4.94%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'!$BG$158:$BK$158</c15:sqref>
                        </c15:fullRef>
                        <c15:formulaRef>
                          <c15:sqref>'TABLAS '!$BG$158:$BJ$158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DC8-4FA1-874A-B8BE683BCEB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'!$BF$160</c15:sqref>
                        </c15:formulaRef>
                      </c:ext>
                    </c:extLst>
                    <c:strCache>
                      <c:ptCount val="1"/>
                      <c:pt idx="0">
                        <c:v>MAY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'!$BG$154:$BK$155</c15:sqref>
                        </c15:fullRef>
                        <c15:formulaRef>
                          <c15:sqref>'TABLAS '!$BG$154:$BK$155</c15:sqref>
                        </c15:formulaRef>
                      </c:ext>
                    </c:extLst>
                    <c:strCache>
                      <c:ptCount val="4"/>
                      <c:pt idx="0">
                        <c:v>Educativo
77.92%</c:v>
                      </c:pt>
                      <c:pt idx="1">
                        <c:v>Funcionariado Municipal
4.22% </c:v>
                      </c:pt>
                      <c:pt idx="2">
                        <c:v>Sociedad Sanjuanense
12.90%</c:v>
                      </c:pt>
                      <c:pt idx="3">
                        <c:v>Empresarial
4.94%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'!$BG$160:$BK$160</c15:sqref>
                        </c15:fullRef>
                        <c15:formulaRef>
                          <c15:sqref>'TABLAS '!$BG$160:$BJ$160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C8-4FA1-874A-B8BE683BCEB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'!$BF$161</c15:sqref>
                        </c15:formulaRef>
                      </c:ext>
                    </c:extLst>
                    <c:strCache>
                      <c:ptCount val="1"/>
                      <c:pt idx="0">
                        <c:v>JUN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'!$BG$154:$BK$155</c15:sqref>
                        </c15:fullRef>
                        <c15:formulaRef>
                          <c15:sqref>'TABLAS '!$BG$154:$BK$155</c15:sqref>
                        </c15:formulaRef>
                      </c:ext>
                    </c:extLst>
                    <c:strCache>
                      <c:ptCount val="4"/>
                      <c:pt idx="0">
                        <c:v>Educativo
77.92%</c:v>
                      </c:pt>
                      <c:pt idx="1">
                        <c:v>Funcionariado Municipal
4.22% </c:v>
                      </c:pt>
                      <c:pt idx="2">
                        <c:v>Sociedad Sanjuanense
12.90%</c:v>
                      </c:pt>
                      <c:pt idx="3">
                        <c:v>Empresarial
4.94%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'!$BG$161:$BK$161</c15:sqref>
                        </c15:fullRef>
                        <c15:formulaRef>
                          <c15:sqref>'TABLAS '!$BG$161:$BJ$161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DC8-4FA1-874A-B8BE683BCEBB}"/>
                  </c:ext>
                </c:extLst>
              </c15:ser>
            </c15:filteredBarSeries>
          </c:ext>
        </c:extLst>
      </c:barChart>
      <c:catAx>
        <c:axId val="1575454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475199"/>
        <c:crosses val="autoZero"/>
        <c:auto val="1"/>
        <c:lblAlgn val="ctr"/>
        <c:lblOffset val="100"/>
        <c:noMultiLvlLbl val="0"/>
      </c:catAx>
      <c:valAx>
        <c:axId val="1575475199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454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Feria</a:t>
            </a:r>
            <a:r>
              <a:rPr lang="es-MX" baseline="0"/>
              <a:t> de la Prevención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'TABLAS '!$BM$238</c:f>
              <c:strCache>
                <c:ptCount val="1"/>
                <c:pt idx="0">
                  <c:v>ABR-JUN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'!$BN$236:$BO$236</c:f>
              <c:strCache>
                <c:ptCount val="2"/>
                <c:pt idx="0">
                  <c:v>Mujeres 
82.46%</c:v>
                </c:pt>
                <c:pt idx="1">
                  <c:v>Hombres
17.54%</c:v>
                </c:pt>
              </c:strCache>
            </c:strRef>
          </c:cat>
          <c:val>
            <c:numRef>
              <c:f>'TABLAS '!$BN$238:$BO$238</c:f>
              <c:numCache>
                <c:formatCode>General</c:formatCode>
                <c:ptCount val="2"/>
                <c:pt idx="0">
                  <c:v>47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7-4D25-83AF-FA9A08BE1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185856"/>
        <c:axId val="871896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'!$BM$237</c15:sqref>
                        </c15:formulaRef>
                      </c:ext>
                    </c:extLst>
                    <c:strCache>
                      <c:ptCount val="1"/>
                      <c:pt idx="0">
                        <c:v>ENE-MAR 2024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'!$BN$236:$BO$236</c15:sqref>
                        </c15:formulaRef>
                      </c:ext>
                    </c:extLst>
                    <c:strCache>
                      <c:ptCount val="2"/>
                      <c:pt idx="0">
                        <c:v>Mujeres 
82.46%</c:v>
                      </c:pt>
                      <c:pt idx="1">
                        <c:v>Hombres
17.54%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'!$BN$237:$BO$237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757-4D25-83AF-FA9A08BE197A}"/>
                  </c:ext>
                </c:extLst>
              </c15:ser>
            </c15:filteredBarSeries>
          </c:ext>
        </c:extLst>
      </c:barChart>
      <c:catAx>
        <c:axId val="8718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189696"/>
        <c:crosses val="autoZero"/>
        <c:auto val="1"/>
        <c:lblAlgn val="ctr"/>
        <c:lblOffset val="100"/>
        <c:noMultiLvlLbl val="0"/>
      </c:catAx>
      <c:valAx>
        <c:axId val="87189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18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TIPOS DE VIOLENCIA PRESENTE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'!$BJ$11</c:f>
              <c:strCache>
                <c:ptCount val="1"/>
                <c:pt idx="0">
                  <c:v>ABR-JUN 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'!$BK$3:$BO$4</c:f>
              <c:strCache>
                <c:ptCount val="5"/>
                <c:pt idx="0">
                  <c:v>Psicológica 
64.07%</c:v>
                </c:pt>
                <c:pt idx="1">
                  <c:v>Física 
23.11%</c:v>
                </c:pt>
                <c:pt idx="2">
                  <c:v>Sexual
0.91% </c:v>
                </c:pt>
                <c:pt idx="3">
                  <c:v>Economica
8.46%</c:v>
                </c:pt>
                <c:pt idx="4">
                  <c:v>Patrimonial 
3.43%</c:v>
                </c:pt>
              </c:strCache>
              <c:extLst xmlns:c15="http://schemas.microsoft.com/office/drawing/2012/chart"/>
            </c:strRef>
          </c:cat>
          <c:val>
            <c:numRef>
              <c:f>'TABLAS '!$BK$11:$BO$11</c:f>
              <c:numCache>
                <c:formatCode>General</c:formatCode>
                <c:ptCount val="5"/>
                <c:pt idx="0">
                  <c:v>280</c:v>
                </c:pt>
                <c:pt idx="1">
                  <c:v>101</c:v>
                </c:pt>
                <c:pt idx="2">
                  <c:v>4</c:v>
                </c:pt>
                <c:pt idx="3">
                  <c:v>37</c:v>
                </c:pt>
                <c:pt idx="4">
                  <c:v>15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06A6-4392-BE52-B562EE5B9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639488"/>
        <c:axId val="2756438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'!$BJ$5</c15:sqref>
                        </c15:formulaRef>
                      </c:ext>
                    </c:extLst>
                    <c:strCache>
                      <c:ptCount val="1"/>
                      <c:pt idx="0">
                        <c:v>ENE-MAR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'!$BK$3:$BO$4</c15:sqref>
                        </c15:formulaRef>
                      </c:ext>
                    </c:extLst>
                    <c:strCache>
                      <c:ptCount val="5"/>
                      <c:pt idx="0">
                        <c:v>Psicológica 
64.07%</c:v>
                      </c:pt>
                      <c:pt idx="1">
                        <c:v>Física 
23.11%</c:v>
                      </c:pt>
                      <c:pt idx="2">
                        <c:v>Sexual
0.91% </c:v>
                      </c:pt>
                      <c:pt idx="3">
                        <c:v>Economica
8.46%</c:v>
                      </c:pt>
                      <c:pt idx="4">
                        <c:v>Patrimonial 
3.43%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'!$BK$5:$BO$5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6A6-4392-BE52-B562EE5B935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'!$BJ$6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'!$BK$3:$BO$4</c15:sqref>
                        </c15:formulaRef>
                      </c:ext>
                    </c:extLst>
                    <c:strCache>
                      <c:ptCount val="5"/>
                      <c:pt idx="0">
                        <c:v>Psicológica 
64.07%</c:v>
                      </c:pt>
                      <c:pt idx="1">
                        <c:v>Física 
23.11%</c:v>
                      </c:pt>
                      <c:pt idx="2">
                        <c:v>Sexual
0.91% </c:v>
                      </c:pt>
                      <c:pt idx="3">
                        <c:v>Economica
8.46%</c:v>
                      </c:pt>
                      <c:pt idx="4">
                        <c:v>Patrimonial 
3.43%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'!$BK$6:$BO$6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182</c:v>
                      </c:pt>
                      <c:pt idx="1">
                        <c:v>59</c:v>
                      </c:pt>
                      <c:pt idx="2">
                        <c:v>6</c:v>
                      </c:pt>
                      <c:pt idx="3">
                        <c:v>35</c:v>
                      </c:pt>
                      <c:pt idx="4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6A6-4392-BE52-B562EE5B935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'!$BJ$7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'!$BK$3:$BO$4</c15:sqref>
                        </c15:formulaRef>
                      </c:ext>
                    </c:extLst>
                    <c:strCache>
                      <c:ptCount val="5"/>
                      <c:pt idx="0">
                        <c:v>Psicológica 
64.07%</c:v>
                      </c:pt>
                      <c:pt idx="1">
                        <c:v>Física 
23.11%</c:v>
                      </c:pt>
                      <c:pt idx="2">
                        <c:v>Sexual
0.91% </c:v>
                      </c:pt>
                      <c:pt idx="3">
                        <c:v>Economica
8.46%</c:v>
                      </c:pt>
                      <c:pt idx="4">
                        <c:v>Patrimonial 
3.43%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'!$BK$7:$BO$7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170</c:v>
                      </c:pt>
                      <c:pt idx="1">
                        <c:v>64</c:v>
                      </c:pt>
                      <c:pt idx="2">
                        <c:v>10</c:v>
                      </c:pt>
                      <c:pt idx="3">
                        <c:v>23</c:v>
                      </c:pt>
                      <c:pt idx="4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6A6-4392-BE52-B562EE5B935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'!$BJ$8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'!$BK$3:$BO$4</c15:sqref>
                        </c15:formulaRef>
                      </c:ext>
                    </c:extLst>
                    <c:strCache>
                      <c:ptCount val="5"/>
                      <c:pt idx="0">
                        <c:v>Psicológica 
64.07%</c:v>
                      </c:pt>
                      <c:pt idx="1">
                        <c:v>Física 
23.11%</c:v>
                      </c:pt>
                      <c:pt idx="2">
                        <c:v>Sexual
0.91% </c:v>
                      </c:pt>
                      <c:pt idx="3">
                        <c:v>Economica
8.46%</c:v>
                      </c:pt>
                      <c:pt idx="4">
                        <c:v>Patrimonial 
3.43%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'!$BK$8:$BO$8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191</c:v>
                      </c:pt>
                      <c:pt idx="1">
                        <c:v>77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6A6-4392-BE52-B562EE5B935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'!$BJ$9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'!$BK$3:$BO$4</c15:sqref>
                        </c15:formulaRef>
                      </c:ext>
                    </c:extLst>
                    <c:strCache>
                      <c:ptCount val="5"/>
                      <c:pt idx="0">
                        <c:v>Psicológica 
64.07%</c:v>
                      </c:pt>
                      <c:pt idx="1">
                        <c:v>Física 
23.11%</c:v>
                      </c:pt>
                      <c:pt idx="2">
                        <c:v>Sexual
0.91% </c:v>
                      </c:pt>
                      <c:pt idx="3">
                        <c:v>Economica
8.46%</c:v>
                      </c:pt>
                      <c:pt idx="4">
                        <c:v>Patrimonial 
3.43%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'!$BK$9:$BO$9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64.745762711864401</c:v>
                      </c:pt>
                      <c:pt idx="1">
                        <c:v>26.101694915254239</c:v>
                      </c:pt>
                      <c:pt idx="2">
                        <c:v>3.7288135593220337</c:v>
                      </c:pt>
                      <c:pt idx="3">
                        <c:v>3.7288135593220337</c:v>
                      </c:pt>
                      <c:pt idx="4">
                        <c:v>1.6949152542372881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6A6-4392-BE52-B562EE5B935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'!$BJ$10</c15:sqref>
                        </c15:formulaRef>
                      </c:ext>
                    </c:extLst>
                    <c:strCache>
                      <c:ptCount val="1"/>
                      <c:pt idx="0">
                        <c:v>ENE-MAR 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'!$BK$3:$BO$4</c15:sqref>
                        </c15:formulaRef>
                      </c:ext>
                    </c:extLst>
                    <c:strCache>
                      <c:ptCount val="5"/>
                      <c:pt idx="0">
                        <c:v>Psicológica 
64.07%</c:v>
                      </c:pt>
                      <c:pt idx="1">
                        <c:v>Física 
23.11%</c:v>
                      </c:pt>
                      <c:pt idx="2">
                        <c:v>Sexual
0.91% </c:v>
                      </c:pt>
                      <c:pt idx="3">
                        <c:v>Economica
8.46%</c:v>
                      </c:pt>
                      <c:pt idx="4">
                        <c:v>Patrimonial 
3.43%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'!$BK$10:$BO$10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312</c:v>
                      </c:pt>
                      <c:pt idx="1">
                        <c:v>50</c:v>
                      </c:pt>
                      <c:pt idx="2">
                        <c:v>2</c:v>
                      </c:pt>
                      <c:pt idx="3">
                        <c:v>48</c:v>
                      </c:pt>
                      <c:pt idx="4">
                        <c:v>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6A6-4392-BE52-B562EE5B935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'!$BJ$12</c15:sqref>
                        </c15:formulaRef>
                      </c:ext>
                    </c:extLst>
                    <c:strCache>
                      <c:ptCount val="1"/>
                      <c:pt idx="0">
                        <c:v>JUL-SEP 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0-A87D-49FE-9747-182BBE1D9523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2-A87D-49FE-9747-182BBE1D9523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A87D-49FE-9747-182BBE1D9523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6-A87D-49FE-9747-182BBE1D9523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00CCFF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A87D-49FE-9747-182BBE1D9523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0-A87D-49FE-9747-182BBE1D9523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2-A87D-49FE-9747-182BBE1D9523}"/>
                      </c:ext>
                    </c:extLst>
                  </c:dLbl>
                  <c:dLbl>
                    <c:idx val="2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4-A87D-49FE-9747-182BBE1D9523}"/>
                      </c:ext>
                    </c:extLst>
                  </c:dLbl>
                  <c:dLbl>
                    <c:idx val="3"/>
                    <c:spPr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6-A87D-49FE-9747-182BBE1D9523}"/>
                      </c:ext>
                    </c:extLst>
                  </c:dLbl>
                  <c:dLbl>
                    <c:idx val="4"/>
                    <c:spPr>
                      <a:solidFill>
                        <a:srgbClr val="00CCFF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7-A87D-49FE-9747-182BBE1D952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'!$BK$3:$BO$4</c15:sqref>
                        </c15:formulaRef>
                      </c:ext>
                    </c:extLst>
                    <c:strCache>
                      <c:ptCount val="5"/>
                      <c:pt idx="0">
                        <c:v>Psicológica 
64.07%</c:v>
                      </c:pt>
                      <c:pt idx="1">
                        <c:v>Física 
23.11%</c:v>
                      </c:pt>
                      <c:pt idx="2">
                        <c:v>Sexual
0.91% </c:v>
                      </c:pt>
                      <c:pt idx="3">
                        <c:v>Economica
8.46%</c:v>
                      </c:pt>
                      <c:pt idx="4">
                        <c:v>Patrimonial 
3.43%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'!$BK$12:$BO$12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6A6-4392-BE52-B562EE5B935E}"/>
                  </c:ext>
                </c:extLst>
              </c15:ser>
            </c15:filteredBarSeries>
          </c:ext>
        </c:extLst>
      </c:barChart>
      <c:catAx>
        <c:axId val="27563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643800"/>
        <c:crosses val="autoZero"/>
        <c:auto val="1"/>
        <c:lblAlgn val="ctr"/>
        <c:lblOffset val="100"/>
        <c:noMultiLvlLbl val="0"/>
      </c:catAx>
      <c:valAx>
        <c:axId val="275643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63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'TABLAS '!$BI$259</c:f>
              <c:strCache>
                <c:ptCount val="1"/>
                <c:pt idx="0">
                  <c:v>ABR- JUN 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'TABLAS '!$BJ$253:$BS$254</c15:sqref>
                  </c15:fullRef>
                </c:ext>
              </c:extLst>
              <c:f>'TABLAS '!$BR$253:$BR$254</c:f>
              <c:strCache>
                <c:ptCount val="1"/>
                <c:pt idx="0">
                  <c:v>INSTITUTO DE FORMACIÓN EDUACTIVA SUPERIOR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'!$BJ$259:$BS$259</c15:sqref>
                  </c15:fullRef>
                </c:ext>
              </c:extLst>
              <c:f>'TABLAS '!$BR$259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1CE-4C9D-A1BD-A575F23F383D}"/>
            </c:ext>
          </c:extLst>
        </c:ser>
        <c:ser>
          <c:idx val="5"/>
          <c:order val="5"/>
          <c:tx>
            <c:strRef>
              <c:f>'TABLAS '!$BI$260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'!$BJ$253:$BS$254</c15:sqref>
                  </c15:fullRef>
                </c:ext>
              </c:extLst>
              <c:f>'TABLAS '!$BR$253:$BR$254</c:f>
              <c:strCache>
                <c:ptCount val="1"/>
                <c:pt idx="0">
                  <c:v>INSTITUTO DE FORMACIÓN EDUACTIVA SUPERIOR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'!$BJ$260:$BS$260</c15:sqref>
                  </c15:fullRef>
                </c:ext>
              </c:extLst>
              <c:f>'TABLAS '!$BR$260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E-4C9D-A1BD-A575F23F3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5276815"/>
        <c:axId val="13053228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'!$BI$255</c15:sqref>
                        </c15:formulaRef>
                      </c:ext>
                    </c:extLst>
                    <c:strCache>
                      <c:ptCount val="1"/>
                      <c:pt idx="0">
                        <c:v>ENE - MAR 2024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'TABLAS '!$BJ$253:$BS$254</c15:sqref>
                        </c15:fullRef>
                        <c15:formulaRef>
                          <c15:sqref>'TABLAS '!$BR$253:$BR$254</c15:sqref>
                        </c15:formulaRef>
                      </c:ext>
                    </c:extLst>
                    <c:strCache>
                      <c:ptCount val="1"/>
                      <c:pt idx="0">
                        <c:v>INSTITUTO DE FORMACIÓN EDUACTIVA SUPERIOR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'!$BJ$255:$BS$255</c15:sqref>
                        </c15:fullRef>
                        <c15:formulaRef>
                          <c15:sqref>'TABLAS '!$BR$255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1CE-4C9D-A1BD-A575F23F383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'!$BI$256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'!$BJ$253:$BS$254</c15:sqref>
                        </c15:fullRef>
                        <c15:formulaRef>
                          <c15:sqref>'TABLAS '!$BR$253:$BR$254</c15:sqref>
                        </c15:formulaRef>
                      </c:ext>
                    </c:extLst>
                    <c:strCache>
                      <c:ptCount val="1"/>
                      <c:pt idx="0">
                        <c:v>INSTITUTO DE FORMACIÓN EDUACTIVA SUPERIOR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'!$BJ$256:$BS$256</c15:sqref>
                        </c15:fullRef>
                        <c15:formulaRef>
                          <c15:sqref>'TABLAS '!$BR$256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CE-4C9D-A1BD-A575F23F383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'!$BI$257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'!$BJ$253:$BS$254</c15:sqref>
                        </c15:fullRef>
                        <c15:formulaRef>
                          <c15:sqref>'TABLAS '!$BR$253:$BR$254</c15:sqref>
                        </c15:formulaRef>
                      </c:ext>
                    </c:extLst>
                    <c:strCache>
                      <c:ptCount val="1"/>
                      <c:pt idx="0">
                        <c:v>INSTITUTO DE FORMACIÓN EDUACTIVA SUPERIOR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'!$BJ$257:$BS$257</c15:sqref>
                        </c15:fullRef>
                        <c15:formulaRef>
                          <c15:sqref>'TABLAS '!$BR$257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1CE-4C9D-A1BD-A575F23F383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'!$BI$258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'!$BJ$253:$BS$254</c15:sqref>
                        </c15:fullRef>
                        <c15:formulaRef>
                          <c15:sqref>'TABLAS '!$BR$253:$BR$254</c15:sqref>
                        </c15:formulaRef>
                      </c:ext>
                    </c:extLst>
                    <c:strCache>
                      <c:ptCount val="1"/>
                      <c:pt idx="0">
                        <c:v>INSTITUTO DE FORMACIÓN EDUACTIVA SUPERIOR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'!$BJ$258:$BS$258</c15:sqref>
                        </c15:fullRef>
                        <c15:formulaRef>
                          <c15:sqref>'TABLAS '!$BR$258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1CE-4C9D-A1BD-A575F23F383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'!$BI$261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'TABLAS '!$BJ$253:$BS$254</c15:sqref>
                        </c15:fullRef>
                        <c15:formulaRef>
                          <c15:sqref>'TABLAS '!$BR$253:$BR$254</c15:sqref>
                        </c15:formulaRef>
                      </c:ext>
                    </c:extLst>
                    <c:strCache>
                      <c:ptCount val="1"/>
                      <c:pt idx="0">
                        <c:v>INSTITUTO DE FORMACIÓN EDUACTIVA SUPERIOR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 '!$BJ$261:$BS$261</c15:sqref>
                        </c15:fullRef>
                        <c15:formulaRef>
                          <c15:sqref>'TABLAS '!$BR$261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1CE-4C9D-A1BD-A575F23F383D}"/>
                  </c:ext>
                </c:extLst>
              </c15:ser>
            </c15:filteredBarSeries>
          </c:ext>
        </c:extLst>
      </c:barChart>
      <c:catAx>
        <c:axId val="130527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5322895"/>
        <c:crosses val="autoZero"/>
        <c:auto val="1"/>
        <c:lblAlgn val="ctr"/>
        <c:lblOffset val="100"/>
        <c:noMultiLvlLbl val="0"/>
      </c:catAx>
      <c:valAx>
        <c:axId val="1305322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5276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84572426298022"/>
          <c:y val="0.93440826348319372"/>
          <c:w val="0.21354652105928504"/>
          <c:h val="4.8387435441537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RANGO</a:t>
            </a:r>
            <a:r>
              <a:rPr lang="es-MX" baseline="0"/>
              <a:t> DE EDAD SALUD Y NUTRICIÓN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'!$R$193:$R$194</c:f>
              <c:strCache>
                <c:ptCount val="2"/>
                <c:pt idx="0">
                  <c:v>RANGO DE EDAD DE MUJERES ATENDIDAS</c:v>
                </c:pt>
                <c:pt idx="1">
                  <c:v>ABR-JUN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 '!$O$195:$Q$201</c15:sqref>
                  </c15:fullRef>
                </c:ext>
              </c:extLst>
              <c:f>'TABLAS '!$O$196:$Q$201</c:f>
              <c:strCache>
                <c:ptCount val="6"/>
                <c:pt idx="0">
                  <c:v>18-25</c:v>
                </c:pt>
                <c:pt idx="1">
                  <c:v>26-35</c:v>
                </c:pt>
                <c:pt idx="2">
                  <c:v>36-45</c:v>
                </c:pt>
                <c:pt idx="3">
                  <c:v>46-55</c:v>
                </c:pt>
                <c:pt idx="4">
                  <c:v>56-65</c:v>
                </c:pt>
                <c:pt idx="5">
                  <c:v>66+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 '!$R$195:$R$201</c15:sqref>
                  </c15:fullRef>
                </c:ext>
              </c:extLst>
              <c:f>'TABLAS '!$R$196:$R$201</c:f>
              <c:numCache>
                <c:formatCode>General</c:formatCode>
                <c:ptCount val="6"/>
                <c:pt idx="0">
                  <c:v>27</c:v>
                </c:pt>
                <c:pt idx="1">
                  <c:v>81</c:v>
                </c:pt>
                <c:pt idx="2">
                  <c:v>111</c:v>
                </c:pt>
                <c:pt idx="3">
                  <c:v>133</c:v>
                </c:pt>
                <c:pt idx="4">
                  <c:v>83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C-43CF-8E13-85A1E26C2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2284863"/>
        <c:axId val="1632288223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'TABLAS '!$S$193:$S$194</c15:sqref>
                        </c15:formulaRef>
                      </c:ext>
                    </c:extLst>
                    <c:strCache>
                      <c:ptCount val="2"/>
                      <c:pt idx="0">
                        <c:v>RANGO DE EDAD DE MUJERES ATENDIDAS</c:v>
                      </c:pt>
                      <c:pt idx="1">
                        <c:v>ABR-JUN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'TABLAS '!$O$195:$Q$201</c15:sqref>
                        </c15:fullRef>
                        <c15:formulaRef>
                          <c15:sqref>'TABLAS '!$O$196:$Q$201</c15:sqref>
                        </c15:formulaRef>
                      </c:ext>
                    </c:extLst>
                    <c:strCache>
                      <c:ptCount val="6"/>
                      <c:pt idx="0">
                        <c:v>18-25</c:v>
                      </c:pt>
                      <c:pt idx="1">
                        <c:v>26-35</c:v>
                      </c:pt>
                      <c:pt idx="2">
                        <c:v>36-45</c:v>
                      </c:pt>
                      <c:pt idx="3">
                        <c:v>46-55</c:v>
                      </c:pt>
                      <c:pt idx="4">
                        <c:v>56-65</c:v>
                      </c:pt>
                      <c:pt idx="5">
                        <c:v>66+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 '!$S$195:$S$201</c15:sqref>
                        </c15:fullRef>
                        <c15:formulaRef>
                          <c15:sqref>'TABLAS '!$S$196:$S$201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5.7939914163090132</c:v>
                      </c:pt>
                      <c:pt idx="1">
                        <c:v>17.38197424892704</c:v>
                      </c:pt>
                      <c:pt idx="2">
                        <c:v>23.819742489270386</c:v>
                      </c:pt>
                      <c:pt idx="3">
                        <c:v>28.540772532188843</c:v>
                      </c:pt>
                      <c:pt idx="4">
                        <c:v>17.811158798283262</c:v>
                      </c:pt>
                      <c:pt idx="5">
                        <c:v>6.6523605150214591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BCC-43CF-8E13-85A1E26C29C9}"/>
                  </c:ext>
                </c:extLst>
              </c15:ser>
            </c15:filteredBarSeries>
          </c:ext>
        </c:extLst>
      </c:barChart>
      <c:catAx>
        <c:axId val="1632284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2288223"/>
        <c:crosses val="autoZero"/>
        <c:auto val="1"/>
        <c:lblAlgn val="ctr"/>
        <c:lblOffset val="100"/>
        <c:noMultiLvlLbl val="0"/>
      </c:catAx>
      <c:valAx>
        <c:axId val="16322882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2284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 DE ATENCIONES CON EL TRIMESTRE ANTERIOR 2022 Y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'TABLAS-ANUAL'!$M$8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'TABLAS-ANUAL'!$N$3:$V$4</c:f>
              <c:strCache>
                <c:ptCount val="9"/>
                <c:pt idx="0">
                  <c:v>Comunicación Oficial</c:v>
                </c:pt>
                <c:pt idx="1">
                  <c:v>Facebook</c:v>
                </c:pt>
                <c:pt idx="2">
                  <c:v>Trabajo Social</c:v>
                </c:pt>
                <c:pt idx="3">
                  <c:v>Psicología </c:v>
                </c:pt>
                <c:pt idx="4">
                  <c:v>Jurídico</c:v>
                </c:pt>
                <c:pt idx="5">
                  <c:v>Salud</c:v>
                </c:pt>
                <c:pt idx="6">
                  <c:v>Contruyendo Redes</c:v>
                </c:pt>
                <c:pt idx="7">
                  <c:v>Capacitación y Desarrollo Humano </c:v>
                </c:pt>
                <c:pt idx="8">
                  <c:v>Instituto Itinerante</c:v>
                </c:pt>
              </c:strCache>
            </c:strRef>
          </c:cat>
          <c:val>
            <c:numRef>
              <c:f>'TABLAS-ANUAL'!$N$8:$V$8</c:f>
              <c:numCache>
                <c:formatCode>General</c:formatCode>
                <c:ptCount val="9"/>
                <c:pt idx="0">
                  <c:v>769</c:v>
                </c:pt>
                <c:pt idx="1">
                  <c:v>271</c:v>
                </c:pt>
                <c:pt idx="2">
                  <c:v>278</c:v>
                </c:pt>
                <c:pt idx="3">
                  <c:v>539</c:v>
                </c:pt>
                <c:pt idx="4">
                  <c:v>311</c:v>
                </c:pt>
                <c:pt idx="5">
                  <c:v>621</c:v>
                </c:pt>
                <c:pt idx="6">
                  <c:v>765</c:v>
                </c:pt>
                <c:pt idx="7" formatCode="#,##0">
                  <c:v>1563</c:v>
                </c:pt>
                <c:pt idx="8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4-417C-B997-F1DFBC13958A}"/>
            </c:ext>
          </c:extLst>
        </c:ser>
        <c:ser>
          <c:idx val="8"/>
          <c:order val="8"/>
          <c:tx>
            <c:strRef>
              <c:f>'TABLAS-ANUAL'!$M$13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  <a:prstDash val="sysDash"/>
            </a:ln>
            <a:effectLst/>
          </c:spPr>
          <c:invertIfNegative val="0"/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'TABLAS-ANUAL'!$N$3:$V$4</c:f>
              <c:strCache>
                <c:ptCount val="9"/>
                <c:pt idx="0">
                  <c:v>Comunicación Oficial</c:v>
                </c:pt>
                <c:pt idx="1">
                  <c:v>Facebook</c:v>
                </c:pt>
                <c:pt idx="2">
                  <c:v>Trabajo Social</c:v>
                </c:pt>
                <c:pt idx="3">
                  <c:v>Psicología </c:v>
                </c:pt>
                <c:pt idx="4">
                  <c:v>Jurídico</c:v>
                </c:pt>
                <c:pt idx="5">
                  <c:v>Salud</c:v>
                </c:pt>
                <c:pt idx="6">
                  <c:v>Contruyendo Redes</c:v>
                </c:pt>
                <c:pt idx="7">
                  <c:v>Capacitación y Desarrollo Humano </c:v>
                </c:pt>
                <c:pt idx="8">
                  <c:v>Instituto Itinerante</c:v>
                </c:pt>
              </c:strCache>
            </c:strRef>
          </c:cat>
          <c:val>
            <c:numRef>
              <c:f>'TABLAS-ANUAL'!$N$13:$V$13</c:f>
              <c:numCache>
                <c:formatCode>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CE24-417C-B997-F1DFBC139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286072"/>
        <c:axId val="3852790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'TABLAS-ANUAL'!$M$5</c15:sqref>
                        </c15:formulaRef>
                      </c:ext>
                    </c:extLst>
                    <c:strCache>
                      <c:ptCount val="1"/>
                      <c:pt idx="0">
                        <c:v>TOTAL 2022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'TABLAS-ANUAL'!$N$3:$V$4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'TABLAS-ANUAL'!$N$5:$V$5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 formatCode="#,##0">
                        <c:v>3473</c:v>
                      </c:pt>
                      <c:pt idx="1">
                        <c:v>381</c:v>
                      </c:pt>
                      <c:pt idx="2">
                        <c:v>858</c:v>
                      </c:pt>
                      <c:pt idx="3">
                        <c:v>2195</c:v>
                      </c:pt>
                      <c:pt idx="4">
                        <c:v>724</c:v>
                      </c:pt>
                      <c:pt idx="5" formatCode="#,##0">
                        <c:v>3586</c:v>
                      </c:pt>
                      <c:pt idx="6">
                        <c:v>861</c:v>
                      </c:pt>
                      <c:pt idx="7" formatCode="#,##0">
                        <c:v>5129</c:v>
                      </c:pt>
                      <c:pt idx="8">
                        <c:v>629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E24-417C-B997-F1DFBC13958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'TABLAS-ANUAL'!$M$6</c15:sqref>
                        </c15:formulaRef>
                      </c:ext>
                    </c:extLst>
                    <c:strCache>
                      <c:ptCount val="1"/>
                      <c:pt idx="0">
                        <c:v>ENE-MAR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'TABLAS-ANUAL'!$N$3:$V$4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'TABLAS-ANUAL'!$N$6:$V$6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883</c:v>
                      </c:pt>
                      <c:pt idx="1">
                        <c:v>411</c:v>
                      </c:pt>
                      <c:pt idx="2">
                        <c:v>278</c:v>
                      </c:pt>
                      <c:pt idx="3">
                        <c:v>619</c:v>
                      </c:pt>
                      <c:pt idx="4">
                        <c:v>269</c:v>
                      </c:pt>
                      <c:pt idx="5">
                        <c:v>688</c:v>
                      </c:pt>
                      <c:pt idx="6">
                        <c:v>290</c:v>
                      </c:pt>
                      <c:pt idx="7" formatCode="#,##0">
                        <c:v>2820</c:v>
                      </c:pt>
                      <c:pt idx="8">
                        <c:v>186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E24-417C-B997-F1DFBC13958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'TABLAS-ANUAL'!$M$7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'TABLAS-ANUAL'!$N$3:$V$4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'TABLAS-ANUAL'!$N$7:$V$7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642</c:v>
                      </c:pt>
                      <c:pt idx="1">
                        <c:v>498</c:v>
                      </c:pt>
                      <c:pt idx="2">
                        <c:v>289</c:v>
                      </c:pt>
                      <c:pt idx="3">
                        <c:v>558</c:v>
                      </c:pt>
                      <c:pt idx="4">
                        <c:v>262</c:v>
                      </c:pt>
                      <c:pt idx="5">
                        <c:v>556</c:v>
                      </c:pt>
                      <c:pt idx="6">
                        <c:v>728</c:v>
                      </c:pt>
                      <c:pt idx="7" formatCode="#,##0">
                        <c:v>2900</c:v>
                      </c:pt>
                      <c:pt idx="8">
                        <c:v>172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E24-417C-B997-F1DFBC13958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'TABLAS-ANUAL'!$M$9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'TABLAS-ANUAL'!$N$3:$V$4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'TABLAS-ANUAL'!$N$9:$V$9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690</c:v>
                      </c:pt>
                      <c:pt idx="1">
                        <c:v>77</c:v>
                      </c:pt>
                      <c:pt idx="2">
                        <c:v>295</c:v>
                      </c:pt>
                      <c:pt idx="3">
                        <c:v>450</c:v>
                      </c:pt>
                      <c:pt idx="4">
                        <c:v>180</c:v>
                      </c:pt>
                      <c:pt idx="5">
                        <c:v>821</c:v>
                      </c:pt>
                      <c:pt idx="6">
                        <c:v>717</c:v>
                      </c:pt>
                      <c:pt idx="7" formatCode="#,##0">
                        <c:v>1806</c:v>
                      </c:pt>
                      <c:pt idx="8">
                        <c:v>266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E24-417C-B997-F1DFBC13958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'TABLAS-ANUAL'!$M$10</c15:sqref>
                        </c15:formulaRef>
                      </c:ext>
                    </c:extLst>
                    <c:strCache>
                      <c:ptCount val="1"/>
                      <c:pt idx="0">
                        <c:v>TOTAL 2023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'TABLAS-ANUAL'!$N$3:$V$4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'TABLAS-ANUAL'!$N$10:$V$10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2984</c:v>
                      </c:pt>
                      <c:pt idx="1">
                        <c:v>1257</c:v>
                      </c:pt>
                      <c:pt idx="2">
                        <c:v>1140</c:v>
                      </c:pt>
                      <c:pt idx="3">
                        <c:v>2166</c:v>
                      </c:pt>
                      <c:pt idx="4">
                        <c:v>1022</c:v>
                      </c:pt>
                      <c:pt idx="5">
                        <c:v>2686</c:v>
                      </c:pt>
                      <c:pt idx="6">
                        <c:v>2500</c:v>
                      </c:pt>
                      <c:pt idx="7">
                        <c:v>9089</c:v>
                      </c:pt>
                      <c:pt idx="8" formatCode="General">
                        <c:v>815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E24-417C-B997-F1DFBC13958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'TABLAS-ANUAL'!$N$3:$V$4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'TABLAS-ANUAL'!$N$11:$V$11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E24-417C-B997-F1DFBC13958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'TABLAS-ANUAL'!$N$3:$V$4</c15:sqref>
                        </c15:formulaRef>
                      </c:ext>
                    </c:extLst>
                    <c:strCache>
                      <c:ptCount val="9"/>
                      <c:pt idx="0">
                        <c:v>Comunicación Oficial</c:v>
                      </c:pt>
                      <c:pt idx="1">
                        <c:v>Facebook</c:v>
                      </c:pt>
                      <c:pt idx="2">
                        <c:v>Trabajo Social</c:v>
                      </c:pt>
                      <c:pt idx="3">
                        <c:v>Psicología </c:v>
                      </c:pt>
                      <c:pt idx="4">
                        <c:v>Jurídico</c:v>
                      </c:pt>
                      <c:pt idx="5">
                        <c:v>Salud</c:v>
                      </c:pt>
                      <c:pt idx="6">
                        <c:v>Contruyendo Redes</c:v>
                      </c:pt>
                      <c:pt idx="7">
                        <c:v>Capacitación y Desarrollo Humano </c:v>
                      </c:pt>
                      <c:pt idx="8">
                        <c:v>Instituto Itinerante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'TABLAS-ANUAL'!$N$12:$V$12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E24-417C-B997-F1DFBC13958A}"/>
                  </c:ext>
                </c:extLst>
              </c15:ser>
            </c15:filteredBarSeries>
          </c:ext>
        </c:extLst>
      </c:barChart>
      <c:catAx>
        <c:axId val="38528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79016"/>
        <c:crosses val="autoZero"/>
        <c:auto val="1"/>
        <c:lblAlgn val="ctr"/>
        <c:lblOffset val="100"/>
        <c:noMultiLvlLbl val="0"/>
      </c:catAx>
      <c:valAx>
        <c:axId val="385279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86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79453353671106"/>
          <c:y val="0.93585179403594954"/>
          <c:w val="0.37856102018661281"/>
          <c:h val="4.78216753518055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 TOTAL DE ATENCIONES AL TRIMESTRE ANTERIOR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v>TOTAL 2022</c:v>
          </c:tx>
          <c:spPr>
            <a:solidFill>
              <a:schemeClr val="accent1"/>
            </a:solidFill>
            <a:ln w="19050"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'TABLAS-ANUAL'!$B$20:$D$20</c15:sqref>
                  </c15:fullRef>
                </c:ext>
              </c:extLst>
              <c:f>'TABLAS-ANUAL'!$D$20</c:f>
              <c:numCache>
                <c:formatCode>#,##0</c:formatCode>
                <c:ptCount val="1"/>
                <c:pt idx="0">
                  <c:v>17786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BA-4D4E-ABC6-01B627A9E5F5}"/>
            </c:ext>
          </c:extLst>
        </c:ser>
        <c:ser>
          <c:idx val="3"/>
          <c:order val="3"/>
          <c:tx>
            <c:v>TOTAL 2023</c:v>
          </c:tx>
          <c:spPr>
            <a:solidFill>
              <a:schemeClr val="accent6">
                <a:lumMod val="60000"/>
                <a:lumOff val="40000"/>
              </a:schemeClr>
            </a:solidFill>
            <a:ln w="28575">
              <a:solidFill>
                <a:schemeClr val="accent6">
                  <a:lumMod val="50000"/>
                </a:schemeClr>
              </a:solidFill>
              <a:prstDash val="sysDash"/>
            </a:ln>
            <a:effectLst/>
          </c:spPr>
          <c:invertIfNegative val="0"/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'TABLAS-ANUAL'!$B$24:$D$24</c15:sqref>
                  </c15:fullRef>
                </c:ext>
              </c:extLst>
              <c:f>'TABLAS-ANUAL'!$D$24</c:f>
              <c:numCache>
                <c:formatCode>#,##0</c:formatCode>
                <c:ptCount val="1"/>
                <c:pt idx="0">
                  <c:v>23659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BA-4D4E-ABC6-01B627A9E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280192"/>
        <c:axId val="3852809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ullRef>
                          <c15:sqref>'TABLAS-ANUAL'!$B$15:$D$15</c15:sqref>
                        </c15:fullRef>
                        <c15:formulaRef>
                          <c15:sqref>'TABLAS-ANUAL'!$D$15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0BA-4D4E-ABC6-01B627A9E5F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'TABLAS-ANUAL'!$B$16:$D$16</c15:sqref>
                        </c15:fullRef>
                        <c15:formulaRef>
                          <c15:sqref>'TABLAS-ANUAL'!$D$16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0BA-4D4E-ABC6-01B627A9E5F5}"/>
                  </c:ext>
                </c:extLst>
              </c15:ser>
            </c15:filteredBarSeries>
          </c:ext>
        </c:extLst>
      </c:barChart>
      <c:catAx>
        <c:axId val="38528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80976"/>
        <c:crosses val="autoZero"/>
        <c:auto val="1"/>
        <c:lblAlgn val="ctr"/>
        <c:lblOffset val="100"/>
        <c:noMultiLvlLbl val="0"/>
      </c:catAx>
      <c:valAx>
        <c:axId val="385280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8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831900599581"/>
          <c:y val="0.88367475982165145"/>
          <c:w val="0.51992641286811625"/>
          <c:h val="4.1002555078637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BRINDADADAS EN EL ÁREA DE TRABAJO SOCIAL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'TABLAS-ANUAL'!$AE$3:$AE$4</c:f>
              <c:strCache>
                <c:ptCount val="2"/>
                <c:pt idx="0">
                  <c:v>ATENCIONES BRINDADADAS EN EL ÁREA DE TRABAJO SOCIAL </c:v>
                </c:pt>
                <c:pt idx="1">
                  <c:v>Total Mensual 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85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8F-47E8-89D0-A7920C5601BB}"/>
              </c:ext>
            </c:extLst>
          </c:dPt>
          <c:dLbls>
            <c:dLbl>
              <c:idx val="12"/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48F-47E8-89D0-A7920C5601BB}"/>
                </c:ext>
              </c:extLst>
            </c:dLbl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'TABLAS-ANUAL'!$AD$5:$AD$17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 </c:v>
                </c:pt>
                <c:pt idx="11">
                  <c:v>DIC</c:v>
                </c:pt>
                <c:pt idx="12">
                  <c:v>TOTAL ANUAL</c:v>
                </c:pt>
              </c:strCache>
            </c:strRef>
          </c:cat>
          <c:val>
            <c:numRef>
              <c:f>'TABLAS-ANUAL'!$AE$5:$AE$17</c:f>
              <c:numCache>
                <c:formatCode>#,##0</c:formatCode>
                <c:ptCount val="13"/>
                <c:pt idx="0">
                  <c:v>94</c:v>
                </c:pt>
                <c:pt idx="1">
                  <c:v>83</c:v>
                </c:pt>
                <c:pt idx="2">
                  <c:v>101</c:v>
                </c:pt>
                <c:pt idx="3">
                  <c:v>94</c:v>
                </c:pt>
                <c:pt idx="4">
                  <c:v>98</c:v>
                </c:pt>
                <c:pt idx="5">
                  <c:v>97</c:v>
                </c:pt>
                <c:pt idx="6" formatCode="General">
                  <c:v>100</c:v>
                </c:pt>
                <c:pt idx="7">
                  <c:v>94</c:v>
                </c:pt>
                <c:pt idx="8">
                  <c:v>84</c:v>
                </c:pt>
                <c:pt idx="9">
                  <c:v>98</c:v>
                </c:pt>
                <c:pt idx="10" formatCode="General">
                  <c:v>123</c:v>
                </c:pt>
                <c:pt idx="11" formatCode="General">
                  <c:v>74</c:v>
                </c:pt>
                <c:pt idx="12">
                  <c:v>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8-41B3-AF83-604741A60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85277448"/>
        <c:axId val="385274312"/>
      </c:barChart>
      <c:catAx>
        <c:axId val="38527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74312"/>
        <c:crosses val="autoZero"/>
        <c:auto val="1"/>
        <c:lblAlgn val="ctr"/>
        <c:lblOffset val="100"/>
        <c:noMultiLvlLbl val="0"/>
      </c:catAx>
      <c:valAx>
        <c:axId val="3852743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77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'TABLAS-ANUAL'!$Q$15:$Q$16</c:f>
              <c:strCache>
                <c:ptCount val="2"/>
                <c:pt idx="0">
                  <c:v>HISTORICO DE ATENCIONES BRINDADAS DURANTE LA ADMINISTRACIÓN MUNICIPAL 2021-2024</c:v>
                </c:pt>
                <c:pt idx="1">
                  <c:v>TOTAL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00-4D45-B521-69EA5C015FC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28575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00-4D45-B521-69EA5C015FC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85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8-FC00-4D45-B521-69EA5C015FC4}"/>
              </c:ext>
            </c:extLst>
          </c:dPt>
          <c:dLbls>
            <c:dLbl>
              <c:idx val="0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solidFill>
                    <a:schemeClr val="accent2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C00-4D45-B521-69EA5C015FC4}"/>
                </c:ext>
              </c:extLst>
            </c:dLbl>
            <c:dLbl>
              <c:idx val="1"/>
              <c:spPr>
                <a:solidFill>
                  <a:schemeClr val="accent1"/>
                </a:solidFill>
                <a:ln>
                  <a:solidFill>
                    <a:schemeClr val="bg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C00-4D45-B521-69EA5C015FC4}"/>
                </c:ext>
              </c:extLst>
            </c:dLbl>
            <c:dLbl>
              <c:idx val="2"/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C00-4D45-B521-69EA5C015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'TABLAS-ANUAL'!$P$17:$P$19</c:f>
              <c:strCache>
                <c:ptCount val="3"/>
                <c:pt idx="0">
                  <c:v>OCT-DIC 
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'TABLAS-ANUAL'!$Q$17:$Q$19</c:f>
              <c:numCache>
                <c:formatCode>#,##0</c:formatCode>
                <c:ptCount val="3"/>
                <c:pt idx="0">
                  <c:v>2335</c:v>
                </c:pt>
                <c:pt idx="1">
                  <c:v>17916</c:v>
                </c:pt>
                <c:pt idx="2">
                  <c:v>23659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0-4D45-B521-69EA5C015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275096"/>
        <c:axId val="385279408"/>
      </c:barChart>
      <c:catAx>
        <c:axId val="38527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79408"/>
        <c:crosses val="autoZero"/>
        <c:auto val="1"/>
        <c:lblAlgn val="ctr"/>
        <c:lblOffset val="100"/>
        <c:noMultiLvlLbl val="0"/>
      </c:catAx>
      <c:valAx>
        <c:axId val="38527940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7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ZONA DEMOGRAFICA HABITACIONAL DE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'TABLAS-ANUAL'!$AD$26</c:f>
              <c:strCache>
                <c:ptCount val="1"/>
                <c:pt idx="0">
                  <c:v>ENE-MAR 2023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'TABLAS-ANUAL'!$AE$20:$AF$20</c:f>
              <c:strCache>
                <c:ptCount val="2"/>
                <c:pt idx="0">
                  <c:v>Urbana</c:v>
                </c:pt>
                <c:pt idx="1">
                  <c:v>Rural </c:v>
                </c:pt>
              </c:strCache>
            </c:strRef>
          </c:cat>
          <c:val>
            <c:numRef>
              <c:f>'TABLAS-ANUAL'!$AE$26:$AF$26</c:f>
              <c:numCache>
                <c:formatCode>General</c:formatCode>
                <c:ptCount val="2"/>
                <c:pt idx="0">
                  <c:v>186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57-435A-A1D4-A507A87C7F51}"/>
            </c:ext>
          </c:extLst>
        </c:ser>
        <c:ser>
          <c:idx val="3"/>
          <c:order val="3"/>
          <c:tx>
            <c:strRef>
              <c:f>'TABLAS-ANUAL'!$AD$27</c:f>
              <c:strCache>
                <c:ptCount val="1"/>
                <c:pt idx="0">
                  <c:v>ABR-JUN 2023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'TABLAS-ANUAL'!$AE$20:$AF$20</c:f>
              <c:strCache>
                <c:ptCount val="2"/>
                <c:pt idx="0">
                  <c:v>Urbana</c:v>
                </c:pt>
                <c:pt idx="1">
                  <c:v>Rural </c:v>
                </c:pt>
              </c:strCache>
            </c:strRef>
          </c:cat>
          <c:val>
            <c:numRef>
              <c:f>'TABLAS-ANUAL'!$AE$27:$AF$27</c:f>
              <c:numCache>
                <c:formatCode>General</c:formatCode>
                <c:ptCount val="2"/>
                <c:pt idx="0">
                  <c:v>209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57-435A-A1D4-A507A87C7F51}"/>
            </c:ext>
          </c:extLst>
        </c:ser>
        <c:ser>
          <c:idx val="4"/>
          <c:order val="4"/>
          <c:tx>
            <c:strRef>
              <c:f>'TABLAS-ANUAL'!$AD$28</c:f>
              <c:strCache>
                <c:ptCount val="1"/>
                <c:pt idx="0">
                  <c:v>JUL-SEP 2023</c:v>
                </c:pt>
              </c:strCache>
            </c:strRef>
          </c:tx>
          <c:spPr>
            <a:solidFill>
              <a:srgbClr val="00CCFF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00CCFF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'TABLAS-ANUAL'!$AE$20:$AF$20</c:f>
              <c:strCache>
                <c:ptCount val="2"/>
                <c:pt idx="0">
                  <c:v>Urbana</c:v>
                </c:pt>
                <c:pt idx="1">
                  <c:v>Rural </c:v>
                </c:pt>
              </c:strCache>
            </c:strRef>
          </c:cat>
          <c:val>
            <c:numRef>
              <c:f>'TABLAS-ANUAL'!$AE$28:$AF$28</c:f>
              <c:numCache>
                <c:formatCode>General</c:formatCode>
                <c:ptCount val="2"/>
                <c:pt idx="0">
                  <c:v>192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57-435A-A1D4-A507A87C7F51}"/>
            </c:ext>
          </c:extLst>
        </c:ser>
        <c:ser>
          <c:idx val="5"/>
          <c:order val="5"/>
          <c:tx>
            <c:strRef>
              <c:f>'TABLAS-ANUAL'!$AD$29</c:f>
              <c:strCache>
                <c:ptCount val="1"/>
                <c:pt idx="0">
                  <c:v>OCT-DIC 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'TABLAS-ANUAL'!$AE$20:$AF$20</c:f>
              <c:strCache>
                <c:ptCount val="2"/>
                <c:pt idx="0">
                  <c:v>Urbana</c:v>
                </c:pt>
                <c:pt idx="1">
                  <c:v>Rural </c:v>
                </c:pt>
              </c:strCache>
            </c:strRef>
          </c:cat>
          <c:val>
            <c:numRef>
              <c:f>'TABLAS-ANUAL'!$AE$29:$AF$29</c:f>
              <c:numCache>
                <c:formatCode>General</c:formatCode>
                <c:ptCount val="2"/>
                <c:pt idx="0">
                  <c:v>200</c:v>
                </c:pt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57-435A-A1D4-A507A87C7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385277056"/>
        <c:axId val="3852825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'TABLAS-ANUAL'!$AD$19</c15:sqref>
                        </c15:formulaRef>
                      </c:ext>
                    </c:extLst>
                    <c:strCache>
                      <c:ptCount val="1"/>
                      <c:pt idx="0">
                        <c:v>ZONA DEMOGRAFICA HABITACIONAL DE MUJERES ATENDIDAS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'TABLAS-ANUAL'!$AE$20:$AF$20</c15:sqref>
                        </c15:formulaRef>
                      </c:ext>
                    </c:extLst>
                    <c:strCache>
                      <c:ptCount val="2"/>
                      <c:pt idx="0">
                        <c:v>Urbana</c:v>
                      </c:pt>
                      <c:pt idx="1">
                        <c:v>Rural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'TABLAS-ANUAL'!$AE$19:$AF$19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457-435A-A1D4-A507A87C7F5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'TABLAS-ANUAL'!$AD$20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'TABLAS-ANUAL'!$AE$20:$AF$20</c15:sqref>
                        </c15:formulaRef>
                      </c:ext>
                    </c:extLst>
                    <c:strCache>
                      <c:ptCount val="2"/>
                      <c:pt idx="0">
                        <c:v>Urbana</c:v>
                      </c:pt>
                      <c:pt idx="1">
                        <c:v>Rural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'TABLAS-ANUAL'!$AE$20:$AF$20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457-435A-A1D4-A507A87C7F5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tx>
            <c:strRef>
              <c:f>'TABLAS-ANUAL'!$AD$30</c:f>
              <c:strCache>
                <c:ptCount val="1"/>
                <c:pt idx="0">
                  <c:v>TOTAL 2023</c:v>
                </c:pt>
              </c:strCache>
            </c:strRef>
          </c:tx>
          <c:spPr>
            <a:ln w="762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-9.5416102344731038E-2"/>
                  <c:y val="-1.273198197144491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131280849879484E-2"/>
                      <c:h val="7.22334096813367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457-435A-A1D4-A507A87C7F51}"/>
                </c:ext>
              </c:extLst>
            </c:dLbl>
            <c:dLbl>
              <c:idx val="1"/>
              <c:layout>
                <c:manualLayout>
                  <c:x val="4.2724188593081854E-3"/>
                  <c:y val="1.1139189294258839E-7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34797127805991E-2"/>
                      <c:h val="6.09159933583697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D457-435A-A1D4-A507A87C7F51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'TABLAS-ANUAL'!$AE$20:$AF$20</c:f>
              <c:strCache>
                <c:ptCount val="2"/>
                <c:pt idx="0">
                  <c:v>Urbana</c:v>
                </c:pt>
                <c:pt idx="1">
                  <c:v>Rural </c:v>
                </c:pt>
              </c:strCache>
            </c:strRef>
          </c:cat>
          <c:val>
            <c:numRef>
              <c:f>'TABLAS-ANUAL'!$AE$30:$AF$30</c:f>
              <c:numCache>
                <c:formatCode>General</c:formatCode>
                <c:ptCount val="2"/>
                <c:pt idx="0">
                  <c:v>787</c:v>
                </c:pt>
                <c:pt idx="1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457-435A-A1D4-A507A87C7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77056"/>
        <c:axId val="385282544"/>
      </c:lineChart>
      <c:catAx>
        <c:axId val="38527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82544"/>
        <c:crosses val="autoZero"/>
        <c:auto val="1"/>
        <c:lblAlgn val="ctr"/>
        <c:lblOffset val="100"/>
        <c:noMultiLvlLbl val="0"/>
      </c:catAx>
      <c:valAx>
        <c:axId val="38528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7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DERIVACIÓN A ÁREAS DE ATENCIÓN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'TABLAS-ANUAL'!$AP$25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'TABLAS-ANUAL'!$AQ$19:$AT$20</c:f>
              <c:strCache>
                <c:ptCount val="4"/>
                <c:pt idx="0">
                  <c:v>Psicología
</c:v>
                </c:pt>
                <c:pt idx="1">
                  <c:v>Jurídico
</c:v>
                </c:pt>
                <c:pt idx="2">
                  <c:v>Psico-Jurídico
</c:v>
                </c:pt>
                <c:pt idx="3">
                  <c:v>Ninguna
</c:v>
                </c:pt>
              </c:strCache>
            </c:strRef>
          </c:cat>
          <c:val>
            <c:numRef>
              <c:f>'TABLAS-ANUAL'!$AQ$25:$AT$25</c:f>
              <c:numCache>
                <c:formatCode>General</c:formatCode>
                <c:ptCount val="4"/>
                <c:pt idx="0">
                  <c:v>111</c:v>
                </c:pt>
                <c:pt idx="1">
                  <c:v>66</c:v>
                </c:pt>
                <c:pt idx="2">
                  <c:v>98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3E-451C-8351-143FB2AA5B61}"/>
            </c:ext>
          </c:extLst>
        </c:ser>
        <c:ser>
          <c:idx val="5"/>
          <c:order val="5"/>
          <c:tx>
            <c:strRef>
              <c:f>'TABLAS-ANUAL'!$AP$26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'TABLAS-ANUAL'!$AQ$19:$AT$20</c:f>
              <c:strCache>
                <c:ptCount val="4"/>
                <c:pt idx="0">
                  <c:v>Psicología
</c:v>
                </c:pt>
                <c:pt idx="1">
                  <c:v>Jurídico
</c:v>
                </c:pt>
                <c:pt idx="2">
                  <c:v>Psico-Jurídico
</c:v>
                </c:pt>
                <c:pt idx="3">
                  <c:v>Ninguna
</c:v>
                </c:pt>
              </c:strCache>
            </c:strRef>
          </c:cat>
          <c:val>
            <c:numRef>
              <c:f>'TABLAS-ANUAL'!$AQ$26:$AT$26</c:f>
              <c:numCache>
                <c:formatCode>General</c:formatCode>
                <c:ptCount val="4"/>
                <c:pt idx="0">
                  <c:v>130</c:v>
                </c:pt>
                <c:pt idx="1">
                  <c:v>47</c:v>
                </c:pt>
                <c:pt idx="2">
                  <c:v>109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3E-451C-8351-143FB2AA5B61}"/>
            </c:ext>
          </c:extLst>
        </c:ser>
        <c:ser>
          <c:idx val="6"/>
          <c:order val="6"/>
          <c:tx>
            <c:strRef>
              <c:f>'TABLAS-ANUAL'!$AP$27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'TABLAS-ANUAL'!$AQ$19:$AT$20</c:f>
              <c:strCache>
                <c:ptCount val="4"/>
                <c:pt idx="0">
                  <c:v>Psicología
</c:v>
                </c:pt>
                <c:pt idx="1">
                  <c:v>Jurídico
</c:v>
                </c:pt>
                <c:pt idx="2">
                  <c:v>Psico-Jurídico
</c:v>
                </c:pt>
                <c:pt idx="3">
                  <c:v>Ninguna
</c:v>
                </c:pt>
              </c:strCache>
            </c:strRef>
          </c:cat>
          <c:val>
            <c:numRef>
              <c:f>'TABLAS-ANUAL'!$AQ$27:$AT$27</c:f>
              <c:numCache>
                <c:formatCode>General</c:formatCode>
                <c:ptCount val="4"/>
                <c:pt idx="0">
                  <c:v>121</c:v>
                </c:pt>
                <c:pt idx="1">
                  <c:v>46</c:v>
                </c:pt>
                <c:pt idx="2">
                  <c:v>109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B3E-451C-8351-143FB2AA5B61}"/>
            </c:ext>
          </c:extLst>
        </c:ser>
        <c:ser>
          <c:idx val="7"/>
          <c:order val="7"/>
          <c:tx>
            <c:strRef>
              <c:f>'TABLAS-ANUAL'!$AP$28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'TABLAS-ANUAL'!$AQ$19:$AT$20</c:f>
              <c:strCache>
                <c:ptCount val="4"/>
                <c:pt idx="0">
                  <c:v>Psicología
</c:v>
                </c:pt>
                <c:pt idx="1">
                  <c:v>Jurídico
</c:v>
                </c:pt>
                <c:pt idx="2">
                  <c:v>Psico-Jurídico
</c:v>
                </c:pt>
                <c:pt idx="3">
                  <c:v>Ninguna
</c:v>
                </c:pt>
              </c:strCache>
            </c:strRef>
          </c:cat>
          <c:val>
            <c:numRef>
              <c:f>'TABLAS-ANUAL'!$AQ$28:$AT$28</c:f>
              <c:numCache>
                <c:formatCode>General</c:formatCode>
                <c:ptCount val="4"/>
                <c:pt idx="0">
                  <c:v>111</c:v>
                </c:pt>
                <c:pt idx="1">
                  <c:v>40</c:v>
                </c:pt>
                <c:pt idx="2">
                  <c:v>141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3E-451C-8351-143FB2AA5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385274704"/>
        <c:axId val="3852758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'TABLAS-ANUAL'!$AP$21</c15:sqref>
                        </c15:formulaRef>
                      </c:ext>
                    </c:extLst>
                    <c:strCache>
                      <c:ptCount val="1"/>
                      <c:pt idx="0">
                        <c:v>ENE-MAR 22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'TABLAS-ANUAL'!$AQ$19:$AT$20</c15:sqref>
                        </c15:formulaRef>
                      </c:ext>
                    </c:extLst>
                    <c:strCache>
                      <c:ptCount val="4"/>
                      <c:pt idx="0">
                        <c:v>Psicología
</c:v>
                      </c:pt>
                      <c:pt idx="1">
                        <c:v>Jurídico
</c:v>
                      </c:pt>
                      <c:pt idx="2">
                        <c:v>Psico-Jurídico
</c:v>
                      </c:pt>
                      <c:pt idx="3">
                        <c:v>Ninguna
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'TABLAS-ANUAL'!$AQ$21:$AT$21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B3E-451C-8351-143FB2AA5B6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'TABLAS-ANUAL'!$AP$22</c15:sqref>
                        </c15:formulaRef>
                      </c:ext>
                    </c:extLst>
                    <c:strCache>
                      <c:ptCount val="1"/>
                      <c:pt idx="0">
                        <c:v>ABR-JUN 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'TABLAS-ANUAL'!$AQ$19:$AT$20</c15:sqref>
                        </c15:formulaRef>
                      </c:ext>
                    </c:extLst>
                    <c:strCache>
                      <c:ptCount val="4"/>
                      <c:pt idx="0">
                        <c:v>Psicología
</c:v>
                      </c:pt>
                      <c:pt idx="1">
                        <c:v>Jurídico
</c:v>
                      </c:pt>
                      <c:pt idx="2">
                        <c:v>Psico-Jurídico
</c:v>
                      </c:pt>
                      <c:pt idx="3">
                        <c:v>Ninguna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'TABLAS-ANUAL'!$AQ$22:$AT$22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B3E-451C-8351-143FB2AA5B6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'TABLAS-ANUAL'!$AP$23</c15:sqref>
                        </c15:formulaRef>
                      </c:ext>
                    </c:extLst>
                    <c:strCache>
                      <c:ptCount val="1"/>
                      <c:pt idx="0">
                        <c:v>JUL-SEP 22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'TABLAS-ANUAL'!$AQ$19:$AT$20</c15:sqref>
                        </c15:formulaRef>
                      </c:ext>
                    </c:extLst>
                    <c:strCache>
                      <c:ptCount val="4"/>
                      <c:pt idx="0">
                        <c:v>Psicología
</c:v>
                      </c:pt>
                      <c:pt idx="1">
                        <c:v>Jurídico
</c:v>
                      </c:pt>
                      <c:pt idx="2">
                        <c:v>Psico-Jurídico
</c:v>
                      </c:pt>
                      <c:pt idx="3">
                        <c:v>Ninguna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'TABLAS-ANUAL'!$AQ$23:$AT$23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B3E-451C-8351-143FB2AA5B6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'TABLAS-ANUAL'!$AP$24</c15:sqref>
                        </c15:formulaRef>
                      </c:ext>
                    </c:extLst>
                    <c:strCache>
                      <c:ptCount val="1"/>
                      <c:pt idx="0">
                        <c:v>OCT-DIC 22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'TABLAS-ANUAL'!$AQ$19:$AT$20</c15:sqref>
                        </c15:formulaRef>
                      </c:ext>
                    </c:extLst>
                    <c:strCache>
                      <c:ptCount val="4"/>
                      <c:pt idx="0">
                        <c:v>Psicología
</c:v>
                      </c:pt>
                      <c:pt idx="1">
                        <c:v>Jurídico
</c:v>
                      </c:pt>
                      <c:pt idx="2">
                        <c:v>Psico-Jurídico
</c:v>
                      </c:pt>
                      <c:pt idx="3">
                        <c:v>Ninguna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'TABLAS-ANUAL'!$AQ$24:$AT$24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B3E-451C-8351-143FB2AA5B6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8"/>
          <c:tx>
            <c:strRef>
              <c:f>'TABLAS-ANUAL'!$AP$29</c:f>
              <c:strCache>
                <c:ptCount val="1"/>
                <c:pt idx="0">
                  <c:v>TOTAL </c:v>
                </c:pt>
              </c:strCache>
            </c:strRef>
          </c:tx>
          <c:spPr>
            <a:ln w="635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3"/>
              <c:layout>
                <c:manualLayout>
                  <c:x val="-2.6320402294462409E-2"/>
                  <c:y val="-0.10542623451138375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238963015384693E-2"/>
                      <c:h val="6.09302325581395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B3E-451C-8351-143FB2AA5B61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'TABLAS-ANUAL'!$AQ$19:$AT$20</c:f>
              <c:strCache>
                <c:ptCount val="4"/>
                <c:pt idx="0">
                  <c:v>Psicología
</c:v>
                </c:pt>
                <c:pt idx="1">
                  <c:v>Jurídico
</c:v>
                </c:pt>
                <c:pt idx="2">
                  <c:v>Psico-Jurídico
</c:v>
                </c:pt>
                <c:pt idx="3">
                  <c:v>Ninguna
</c:v>
                </c:pt>
              </c:strCache>
            </c:strRef>
          </c:cat>
          <c:val>
            <c:numRef>
              <c:f>'TABLAS-ANUAL'!$AQ$29:$AT$29</c:f>
              <c:numCache>
                <c:formatCode>General</c:formatCode>
                <c:ptCount val="4"/>
                <c:pt idx="0">
                  <c:v>473</c:v>
                </c:pt>
                <c:pt idx="1">
                  <c:v>199</c:v>
                </c:pt>
                <c:pt idx="2">
                  <c:v>457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3E-451C-8351-143FB2AA5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74704"/>
        <c:axId val="385275880"/>
      </c:lineChart>
      <c:catAx>
        <c:axId val="38527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75880"/>
        <c:crosses val="autoZero"/>
        <c:auto val="1"/>
        <c:lblAlgn val="ctr"/>
        <c:lblOffset val="100"/>
        <c:noMultiLvlLbl val="0"/>
      </c:catAx>
      <c:valAx>
        <c:axId val="385275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7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TIPOS DE VIOLENCIA PRESENTE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'TABLAS-ANUAL'!$BH$9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 w="571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664-41C4-BFA0-6C9AA26F310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64-41C4-BFA0-6C9AA26F310E}"/>
              </c:ext>
            </c:extLst>
          </c:dPt>
          <c:dLbls>
            <c:dLbl>
              <c:idx val="0"/>
              <c:layout>
                <c:manualLayout>
                  <c:x val="0"/>
                  <c:y val="-4.92871219347882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64-41C4-BFA0-6C9AA26F310E}"/>
                </c:ext>
              </c:extLst>
            </c:dLbl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'TABLAS-ANUAL'!$BI$3:$BM$4</c:f>
              <c:strCache>
                <c:ptCount val="5"/>
                <c:pt idx="0">
                  <c:v>Psicológica </c:v>
                </c:pt>
                <c:pt idx="1">
                  <c:v>Física </c:v>
                </c:pt>
                <c:pt idx="2">
                  <c:v>Sexual</c:v>
                </c:pt>
                <c:pt idx="3">
                  <c:v>Economica</c:v>
                </c:pt>
                <c:pt idx="4">
                  <c:v>Patrimonial </c:v>
                </c:pt>
              </c:strCache>
            </c:strRef>
          </c:cat>
          <c:val>
            <c:numRef>
              <c:f>'TABLAS-ANUAL'!$BI$9:$BM$9</c:f>
              <c:numCache>
                <c:formatCode>General</c:formatCode>
                <c:ptCount val="5"/>
                <c:pt idx="0">
                  <c:v>148</c:v>
                </c:pt>
                <c:pt idx="1">
                  <c:v>94</c:v>
                </c:pt>
                <c:pt idx="2">
                  <c:v>3</c:v>
                </c:pt>
                <c:pt idx="3">
                  <c:v>28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BD-4021-A73B-1DB96C8C0691}"/>
            </c:ext>
          </c:extLst>
        </c:ser>
        <c:ser>
          <c:idx val="5"/>
          <c:order val="5"/>
          <c:tx>
            <c:strRef>
              <c:f>'TABLAS-ANUAL'!$BH$10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346132220629627E-17"/>
                  <c:y val="-4.928712193478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64-41C4-BFA0-6C9AA26F310E}"/>
                </c:ext>
              </c:extLst>
            </c:dLbl>
            <c:dLbl>
              <c:idx val="1"/>
              <c:layout>
                <c:manualLayout>
                  <c:x val="0"/>
                  <c:y val="-4.928712193478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64-41C4-BFA0-6C9AA26F310E}"/>
                </c:ext>
              </c:extLst>
            </c:dLbl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'TABLAS-ANUAL'!$BI$3:$BM$4</c:f>
              <c:strCache>
                <c:ptCount val="5"/>
                <c:pt idx="0">
                  <c:v>Psicológica </c:v>
                </c:pt>
                <c:pt idx="1">
                  <c:v>Física </c:v>
                </c:pt>
                <c:pt idx="2">
                  <c:v>Sexual</c:v>
                </c:pt>
                <c:pt idx="3">
                  <c:v>Economica</c:v>
                </c:pt>
                <c:pt idx="4">
                  <c:v>Patrimonial </c:v>
                </c:pt>
              </c:strCache>
            </c:strRef>
          </c:cat>
          <c:val>
            <c:numRef>
              <c:f>'TABLAS-ANUAL'!$BI$10:$BM$10</c:f>
              <c:numCache>
                <c:formatCode>General</c:formatCode>
                <c:ptCount val="5"/>
                <c:pt idx="0">
                  <c:v>182</c:v>
                </c:pt>
                <c:pt idx="1">
                  <c:v>59</c:v>
                </c:pt>
                <c:pt idx="2">
                  <c:v>6</c:v>
                </c:pt>
                <c:pt idx="3">
                  <c:v>35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BD-4021-A73B-1DB96C8C0691}"/>
            </c:ext>
          </c:extLst>
        </c:ser>
        <c:ser>
          <c:idx val="6"/>
          <c:order val="6"/>
          <c:tx>
            <c:strRef>
              <c:f>'TABLAS-ANUAL'!$BH$11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692264441259254E-17"/>
                  <c:y val="-4.92871219347882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64-41C4-BFA0-6C9AA26F310E}"/>
                </c:ext>
              </c:extLst>
            </c:dLbl>
            <c:dLbl>
              <c:idx val="1"/>
              <c:layout>
                <c:manualLayout>
                  <c:x val="0"/>
                  <c:y val="-9.8574243869575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64-41C4-BFA0-6C9AA26F310E}"/>
                </c:ext>
              </c:extLst>
            </c:dLbl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'TABLAS-ANUAL'!$BI$3:$BM$4</c:f>
              <c:strCache>
                <c:ptCount val="5"/>
                <c:pt idx="0">
                  <c:v>Psicológica </c:v>
                </c:pt>
                <c:pt idx="1">
                  <c:v>Física </c:v>
                </c:pt>
                <c:pt idx="2">
                  <c:v>Sexual</c:v>
                </c:pt>
                <c:pt idx="3">
                  <c:v>Economica</c:v>
                </c:pt>
                <c:pt idx="4">
                  <c:v>Patrimonial </c:v>
                </c:pt>
              </c:strCache>
            </c:strRef>
          </c:cat>
          <c:val>
            <c:numRef>
              <c:f>'TABLAS-ANUAL'!$BI$11:$BM$11</c:f>
              <c:numCache>
                <c:formatCode>General</c:formatCode>
                <c:ptCount val="5"/>
                <c:pt idx="0">
                  <c:v>170</c:v>
                </c:pt>
                <c:pt idx="1">
                  <c:v>64</c:v>
                </c:pt>
                <c:pt idx="2">
                  <c:v>10</c:v>
                </c:pt>
                <c:pt idx="3">
                  <c:v>23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BD-4021-A73B-1DB96C8C0691}"/>
            </c:ext>
          </c:extLst>
        </c:ser>
        <c:ser>
          <c:idx val="7"/>
          <c:order val="7"/>
          <c:tx>
            <c:strRef>
              <c:f>'TABLAS-ANUAL'!$BH$12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692264441259254E-17"/>
                  <c:y val="-4.928712193478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64-41C4-BFA0-6C9AA26F310E}"/>
                </c:ext>
              </c:extLst>
            </c:dLbl>
            <c:dLbl>
              <c:idx val="1"/>
              <c:layout>
                <c:manualLayout>
                  <c:x val="0"/>
                  <c:y val="-4.928712193478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64-41C4-BFA0-6C9AA26F310E}"/>
                </c:ext>
              </c:extLst>
            </c:dLbl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'TABLAS-ANUAL'!$BI$3:$BM$4</c:f>
              <c:strCache>
                <c:ptCount val="5"/>
                <c:pt idx="0">
                  <c:v>Psicológica </c:v>
                </c:pt>
                <c:pt idx="1">
                  <c:v>Física </c:v>
                </c:pt>
                <c:pt idx="2">
                  <c:v>Sexual</c:v>
                </c:pt>
                <c:pt idx="3">
                  <c:v>Economica</c:v>
                </c:pt>
                <c:pt idx="4">
                  <c:v>Patrimonial </c:v>
                </c:pt>
              </c:strCache>
            </c:strRef>
          </c:cat>
          <c:val>
            <c:numRef>
              <c:f>'TABLAS-ANUAL'!$BI$12:$BM$12</c:f>
              <c:numCache>
                <c:formatCode>General</c:formatCode>
                <c:ptCount val="5"/>
                <c:pt idx="0">
                  <c:v>191</c:v>
                </c:pt>
                <c:pt idx="1">
                  <c:v>77</c:v>
                </c:pt>
                <c:pt idx="2">
                  <c:v>11</c:v>
                </c:pt>
                <c:pt idx="3">
                  <c:v>11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BD-4021-A73B-1DB96C8C0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385289600"/>
        <c:axId val="3852892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'TABLAS-ANUAL'!$BH$5</c15:sqref>
                        </c15:formulaRef>
                      </c:ext>
                    </c:extLst>
                    <c:strCache>
                      <c:ptCount val="1"/>
                      <c:pt idx="0">
                        <c:v>ENE-MAR 22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'TABLAS-ANUAL'!$BI$3:$BM$4</c15:sqref>
                        </c15:formulaRef>
                      </c:ext>
                    </c:extLst>
                    <c:strCache>
                      <c:ptCount val="5"/>
                      <c:pt idx="0">
                        <c:v>Psicológica </c:v>
                      </c:pt>
                      <c:pt idx="1">
                        <c:v>Física </c:v>
                      </c:pt>
                      <c:pt idx="2">
                        <c:v>Sexual</c:v>
                      </c:pt>
                      <c:pt idx="3">
                        <c:v>Economica</c:v>
                      </c:pt>
                      <c:pt idx="4">
                        <c:v>Patrimonial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'TABLAS-ANUAL'!$BI$5:$BM$5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2BD-4021-A73B-1DB96C8C069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'TABLAS-ANUAL'!$BH$6</c15:sqref>
                        </c15:formulaRef>
                      </c:ext>
                    </c:extLst>
                    <c:strCache>
                      <c:ptCount val="1"/>
                      <c:pt idx="0">
                        <c:v>ABR-JUN 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'TABLAS-ANUAL'!$BI$3:$BM$4</c15:sqref>
                        </c15:formulaRef>
                      </c:ext>
                    </c:extLst>
                    <c:strCache>
                      <c:ptCount val="5"/>
                      <c:pt idx="0">
                        <c:v>Psicológica </c:v>
                      </c:pt>
                      <c:pt idx="1">
                        <c:v>Física </c:v>
                      </c:pt>
                      <c:pt idx="2">
                        <c:v>Sexual</c:v>
                      </c:pt>
                      <c:pt idx="3">
                        <c:v>Economica</c:v>
                      </c:pt>
                      <c:pt idx="4">
                        <c:v>Patrimonial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'TABLAS-ANUAL'!$BI$6:$BM$6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2BD-4021-A73B-1DB96C8C069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'TABLAS-ANUAL'!$BH$7</c15:sqref>
                        </c15:formulaRef>
                      </c:ext>
                    </c:extLst>
                    <c:strCache>
                      <c:ptCount val="1"/>
                      <c:pt idx="0">
                        <c:v>JUL-SEP 22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'TABLAS-ANUAL'!$BI$3:$BM$4</c15:sqref>
                        </c15:formulaRef>
                      </c:ext>
                    </c:extLst>
                    <c:strCache>
                      <c:ptCount val="5"/>
                      <c:pt idx="0">
                        <c:v>Psicológica </c:v>
                      </c:pt>
                      <c:pt idx="1">
                        <c:v>Física </c:v>
                      </c:pt>
                      <c:pt idx="2">
                        <c:v>Sexual</c:v>
                      </c:pt>
                      <c:pt idx="3">
                        <c:v>Economica</c:v>
                      </c:pt>
                      <c:pt idx="4">
                        <c:v>Patrimonial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'TABLAS-ANUAL'!$BI$7:$BM$7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2BD-4021-A73B-1DB96C8C069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'TABLAS-ANUAL'!$BH$8</c15:sqref>
                        </c15:formulaRef>
                      </c:ext>
                    </c:extLst>
                    <c:strCache>
                      <c:ptCount val="1"/>
                      <c:pt idx="0">
                        <c:v>OCT-DIC 22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'TABLAS-ANUAL'!$BI$3:$BM$4</c15:sqref>
                        </c15:formulaRef>
                      </c:ext>
                    </c:extLst>
                    <c:strCache>
                      <c:ptCount val="5"/>
                      <c:pt idx="0">
                        <c:v>Psicológica </c:v>
                      </c:pt>
                      <c:pt idx="1">
                        <c:v>Física </c:v>
                      </c:pt>
                      <c:pt idx="2">
                        <c:v>Sexual</c:v>
                      </c:pt>
                      <c:pt idx="3">
                        <c:v>Economica</c:v>
                      </c:pt>
                      <c:pt idx="4">
                        <c:v>Patrimonial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'TABLAS-ANUAL'!$BI$8:$BM$8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2BD-4021-A73B-1DB96C8C069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8"/>
          <c:tx>
            <c:strRef>
              <c:f>'TABLAS-ANUAL'!$BH$13</c:f>
              <c:strCache>
                <c:ptCount val="1"/>
                <c:pt idx="0">
                  <c:v>TOTAL</c:v>
                </c:pt>
              </c:strCache>
            </c:strRef>
          </c:tx>
          <c:spPr>
            <a:ln w="635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-2.82993221532442E-2"/>
                  <c:y val="-4.6213794773335579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33696533678707E-2"/>
                      <c:h val="4.65886003632201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664-41C4-BFA0-6C9AA26F310E}"/>
                </c:ext>
              </c:extLst>
            </c:dLbl>
            <c:dLbl>
              <c:idx val="1"/>
              <c:layout>
                <c:manualLayout>
                  <c:x val="-4.3537418697298727E-3"/>
                  <c:y val="-3.2474430902312834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885718046877117E-2"/>
                      <c:h val="5.65807934706132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A664-41C4-BFA0-6C9AA26F310E}"/>
                </c:ext>
              </c:extLst>
            </c:dLbl>
            <c:dLbl>
              <c:idx val="2"/>
              <c:layout>
                <c:manualLayout>
                  <c:x val="-3.0476193088109109E-2"/>
                  <c:y val="-7.1194179193460855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769618263684321E-2"/>
                      <c:h val="5.15846969169166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664-41C4-BFA0-6C9AA26F310E}"/>
                </c:ext>
              </c:extLst>
            </c:dLbl>
            <c:dLbl>
              <c:idx val="3"/>
              <c:layout>
                <c:manualLayout>
                  <c:x val="-3.7732429537658894E-2"/>
                  <c:y val="-4.7462917260117136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220865553594274E-2"/>
                      <c:h val="5.15846969169166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664-41C4-BFA0-6C9AA26F310E}"/>
                </c:ext>
              </c:extLst>
            </c:dLbl>
            <c:dLbl>
              <c:idx val="4"/>
              <c:layout>
                <c:manualLayout>
                  <c:x val="-3.918367682756875E-2"/>
                  <c:y val="-7.2443400028599794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220865553594274E-2"/>
                      <c:h val="5.4082745193764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664-41C4-BFA0-6C9AA26F310E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'TABLAS-ANUAL'!$BI$3:$BM$4</c:f>
              <c:strCache>
                <c:ptCount val="5"/>
                <c:pt idx="0">
                  <c:v>Psicológica </c:v>
                </c:pt>
                <c:pt idx="1">
                  <c:v>Física </c:v>
                </c:pt>
                <c:pt idx="2">
                  <c:v>Sexual</c:v>
                </c:pt>
                <c:pt idx="3">
                  <c:v>Economica</c:v>
                </c:pt>
                <c:pt idx="4">
                  <c:v>Patrimonial </c:v>
                </c:pt>
              </c:strCache>
            </c:strRef>
          </c:cat>
          <c:val>
            <c:numRef>
              <c:f>'TABLAS-ANUAL'!$BI$13:$BM$13</c:f>
              <c:numCache>
                <c:formatCode>General</c:formatCode>
                <c:ptCount val="5"/>
                <c:pt idx="0">
                  <c:v>691</c:v>
                </c:pt>
                <c:pt idx="1">
                  <c:v>294</c:v>
                </c:pt>
                <c:pt idx="2">
                  <c:v>30</c:v>
                </c:pt>
                <c:pt idx="3">
                  <c:v>97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2BD-4021-A73B-1DB96C8C0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89600"/>
        <c:axId val="385289208"/>
      </c:lineChart>
      <c:catAx>
        <c:axId val="38528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89208"/>
        <c:crosses val="autoZero"/>
        <c:auto val="1"/>
        <c:lblAlgn val="ctr"/>
        <c:lblOffset val="100"/>
        <c:noMultiLvlLbl val="0"/>
      </c:catAx>
      <c:valAx>
        <c:axId val="385289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8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MODALIDAD DE VIOLENCIA  PRESENTE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8041870131522559E-2"/>
          <c:y val="9.5293130224562553E-2"/>
          <c:w val="0.92673979745347301"/>
          <c:h val="0.73680422260188949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'TABLAS-ANUAL'!$AQ$39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57150"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8575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0F22-436D-8425-98EB209C653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28575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F22-436D-8425-98EB209C6538}"/>
              </c:ext>
            </c:extLst>
          </c:dPt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'TABLAS-ANUAL'!$AR$33:$AX$34</c:f>
              <c:strCache>
                <c:ptCount val="7"/>
                <c:pt idx="0">
                  <c:v>Familiar </c:v>
                </c:pt>
                <c:pt idx="1">
                  <c:v>Laboral</c:v>
                </c:pt>
                <c:pt idx="2">
                  <c:v>Comunitaria</c:v>
                </c:pt>
                <c:pt idx="3">
                  <c:v>Mediatica/Digital</c:v>
                </c:pt>
                <c:pt idx="4">
                  <c:v>Acoso Sexual </c:v>
                </c:pt>
                <c:pt idx="5">
                  <c:v>Noviazgo</c:v>
                </c:pt>
                <c:pt idx="6">
                  <c:v>Institucional</c:v>
                </c:pt>
              </c:strCache>
            </c:strRef>
          </c:cat>
          <c:val>
            <c:numRef>
              <c:f>'TABLAS-ANUAL'!$AR$39:$AX$39</c:f>
              <c:numCache>
                <c:formatCode>General</c:formatCode>
                <c:ptCount val="7"/>
                <c:pt idx="0">
                  <c:v>245</c:v>
                </c:pt>
                <c:pt idx="1">
                  <c:v>1</c:v>
                </c:pt>
                <c:pt idx="2">
                  <c:v>25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2B-472B-86BD-32EEB84DE2D4}"/>
            </c:ext>
          </c:extLst>
        </c:ser>
        <c:ser>
          <c:idx val="5"/>
          <c:order val="5"/>
          <c:tx>
            <c:strRef>
              <c:f>'TABLAS-ANUAL'!$AQ$40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'TABLAS-ANUAL'!$AR$33:$AX$34</c:f>
              <c:strCache>
                <c:ptCount val="7"/>
                <c:pt idx="0">
                  <c:v>Familiar </c:v>
                </c:pt>
                <c:pt idx="1">
                  <c:v>Laboral</c:v>
                </c:pt>
                <c:pt idx="2">
                  <c:v>Comunitaria</c:v>
                </c:pt>
                <c:pt idx="3">
                  <c:v>Mediatica/Digital</c:v>
                </c:pt>
                <c:pt idx="4">
                  <c:v>Acoso Sexual </c:v>
                </c:pt>
                <c:pt idx="5">
                  <c:v>Noviazgo</c:v>
                </c:pt>
                <c:pt idx="6">
                  <c:v>Institucional</c:v>
                </c:pt>
              </c:strCache>
            </c:strRef>
          </c:cat>
          <c:val>
            <c:numRef>
              <c:f>'TABLAS-ANUAL'!$AR$40:$AX$40</c:f>
              <c:numCache>
                <c:formatCode>General</c:formatCode>
                <c:ptCount val="7"/>
                <c:pt idx="0">
                  <c:v>258</c:v>
                </c:pt>
                <c:pt idx="1">
                  <c:v>3</c:v>
                </c:pt>
                <c:pt idx="2">
                  <c:v>19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2B-472B-86BD-32EEB84DE2D4}"/>
            </c:ext>
          </c:extLst>
        </c:ser>
        <c:ser>
          <c:idx val="6"/>
          <c:order val="6"/>
          <c:tx>
            <c:strRef>
              <c:f>'TABLAS-ANUAL'!$AQ$41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'TABLAS-ANUAL'!$AR$33:$AX$34</c:f>
              <c:strCache>
                <c:ptCount val="7"/>
                <c:pt idx="0">
                  <c:v>Familiar </c:v>
                </c:pt>
                <c:pt idx="1">
                  <c:v>Laboral</c:v>
                </c:pt>
                <c:pt idx="2">
                  <c:v>Comunitaria</c:v>
                </c:pt>
                <c:pt idx="3">
                  <c:v>Mediatica/Digital</c:v>
                </c:pt>
                <c:pt idx="4">
                  <c:v>Acoso Sexual </c:v>
                </c:pt>
                <c:pt idx="5">
                  <c:v>Noviazgo</c:v>
                </c:pt>
                <c:pt idx="6">
                  <c:v>Institucional</c:v>
                </c:pt>
              </c:strCache>
            </c:strRef>
          </c:cat>
          <c:val>
            <c:numRef>
              <c:f>'TABLAS-ANUAL'!$AR$41:$AX$41</c:f>
              <c:numCache>
                <c:formatCode>General</c:formatCode>
                <c:ptCount val="7"/>
                <c:pt idx="0">
                  <c:v>247</c:v>
                </c:pt>
                <c:pt idx="1">
                  <c:v>2</c:v>
                </c:pt>
                <c:pt idx="2">
                  <c:v>20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2B-472B-86BD-32EEB84DE2D4}"/>
            </c:ext>
          </c:extLst>
        </c:ser>
        <c:ser>
          <c:idx val="7"/>
          <c:order val="7"/>
          <c:tx>
            <c:strRef>
              <c:f>'TABLAS-ANUAL'!$AQ$42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'TABLAS-ANUAL'!$AR$33:$AX$34</c:f>
              <c:strCache>
                <c:ptCount val="7"/>
                <c:pt idx="0">
                  <c:v>Familiar </c:v>
                </c:pt>
                <c:pt idx="1">
                  <c:v>Laboral</c:v>
                </c:pt>
                <c:pt idx="2">
                  <c:v>Comunitaria</c:v>
                </c:pt>
                <c:pt idx="3">
                  <c:v>Mediatica/Digital</c:v>
                </c:pt>
                <c:pt idx="4">
                  <c:v>Acoso Sexual </c:v>
                </c:pt>
                <c:pt idx="5">
                  <c:v>Noviazgo</c:v>
                </c:pt>
                <c:pt idx="6">
                  <c:v>Institucional</c:v>
                </c:pt>
              </c:strCache>
            </c:strRef>
          </c:cat>
          <c:val>
            <c:numRef>
              <c:f>'TABLAS-ANUAL'!$AR$42:$AX$42</c:f>
              <c:numCache>
                <c:formatCode>General</c:formatCode>
                <c:ptCount val="7"/>
                <c:pt idx="0">
                  <c:v>271</c:v>
                </c:pt>
                <c:pt idx="1">
                  <c:v>1</c:v>
                </c:pt>
                <c:pt idx="2">
                  <c:v>15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42B-472B-86BD-32EEB84DE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385286464"/>
        <c:axId val="3852888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'TABLAS-ANUAL'!$AQ$35</c15:sqref>
                        </c15:formulaRef>
                      </c:ext>
                    </c:extLst>
                    <c:strCache>
                      <c:ptCount val="1"/>
                      <c:pt idx="0">
                        <c:v>ENE-MAR 22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'TABLAS-ANUAL'!$AR$33:$AX$34</c15:sqref>
                        </c15:formulaRef>
                      </c:ext>
                    </c:extLst>
                    <c:strCache>
                      <c:ptCount val="7"/>
                      <c:pt idx="0">
                        <c:v>Familiar </c:v>
                      </c:pt>
                      <c:pt idx="1">
                        <c:v>Laboral</c:v>
                      </c:pt>
                      <c:pt idx="2">
                        <c:v>Comunitaria</c:v>
                      </c:pt>
                      <c:pt idx="3">
                        <c:v>Mediatica/Digital</c:v>
                      </c:pt>
                      <c:pt idx="4">
                        <c:v>Acoso Sexual </c:v>
                      </c:pt>
                      <c:pt idx="5">
                        <c:v>Noviazgo</c:v>
                      </c:pt>
                      <c:pt idx="6">
                        <c:v>Institucional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'TABLAS-ANUAL'!$AR$35:$AX$35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42B-472B-86BD-32EEB84DE2D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'TABLAS-ANUAL'!$AQ$36</c15:sqref>
                        </c15:formulaRef>
                      </c:ext>
                    </c:extLst>
                    <c:strCache>
                      <c:ptCount val="1"/>
                      <c:pt idx="0">
                        <c:v>ABR-JUN 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'TABLAS-ANUAL'!$AR$33:$AX$34</c15:sqref>
                        </c15:formulaRef>
                      </c:ext>
                    </c:extLst>
                    <c:strCache>
                      <c:ptCount val="7"/>
                      <c:pt idx="0">
                        <c:v>Familiar </c:v>
                      </c:pt>
                      <c:pt idx="1">
                        <c:v>Laboral</c:v>
                      </c:pt>
                      <c:pt idx="2">
                        <c:v>Comunitaria</c:v>
                      </c:pt>
                      <c:pt idx="3">
                        <c:v>Mediatica/Digital</c:v>
                      </c:pt>
                      <c:pt idx="4">
                        <c:v>Acoso Sexual </c:v>
                      </c:pt>
                      <c:pt idx="5">
                        <c:v>Noviazgo</c:v>
                      </c:pt>
                      <c:pt idx="6">
                        <c:v>Institucional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'TABLAS-ANUAL'!$AR$36:$AX$36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42B-472B-86BD-32EEB84DE2D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'TABLAS-ANUAL'!$AQ$37</c15:sqref>
                        </c15:formulaRef>
                      </c:ext>
                    </c:extLst>
                    <c:strCache>
                      <c:ptCount val="1"/>
                      <c:pt idx="0">
                        <c:v>JUL-SEP 22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'TABLAS-ANUAL'!$AR$33:$AX$34</c15:sqref>
                        </c15:formulaRef>
                      </c:ext>
                    </c:extLst>
                    <c:strCache>
                      <c:ptCount val="7"/>
                      <c:pt idx="0">
                        <c:v>Familiar </c:v>
                      </c:pt>
                      <c:pt idx="1">
                        <c:v>Laboral</c:v>
                      </c:pt>
                      <c:pt idx="2">
                        <c:v>Comunitaria</c:v>
                      </c:pt>
                      <c:pt idx="3">
                        <c:v>Mediatica/Digital</c:v>
                      </c:pt>
                      <c:pt idx="4">
                        <c:v>Acoso Sexual </c:v>
                      </c:pt>
                      <c:pt idx="5">
                        <c:v>Noviazgo</c:v>
                      </c:pt>
                      <c:pt idx="6">
                        <c:v>Institucional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'TABLAS-ANUAL'!$AR$37:$AX$37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42B-472B-86BD-32EEB84DE2D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'TABLAS-ANUAL'!$AQ$38</c15:sqref>
                        </c15:formulaRef>
                      </c:ext>
                    </c:extLst>
                    <c:strCache>
                      <c:ptCount val="1"/>
                      <c:pt idx="0">
                        <c:v>OCT-DIC 22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'TABLAS-ANUAL'!$AR$33:$AX$34</c15:sqref>
                        </c15:formulaRef>
                      </c:ext>
                    </c:extLst>
                    <c:strCache>
                      <c:ptCount val="7"/>
                      <c:pt idx="0">
                        <c:v>Familiar </c:v>
                      </c:pt>
                      <c:pt idx="1">
                        <c:v>Laboral</c:v>
                      </c:pt>
                      <c:pt idx="2">
                        <c:v>Comunitaria</c:v>
                      </c:pt>
                      <c:pt idx="3">
                        <c:v>Mediatica/Digital</c:v>
                      </c:pt>
                      <c:pt idx="4">
                        <c:v>Acoso Sexual </c:v>
                      </c:pt>
                      <c:pt idx="5">
                        <c:v>Noviazgo</c:v>
                      </c:pt>
                      <c:pt idx="6">
                        <c:v>Institucional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'TABLAS-ANUAL'!$AR$38:$AX$38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42B-472B-86BD-32EEB84DE2D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8"/>
          <c:tx>
            <c:strRef>
              <c:f>'TABLAS-ANUAL'!$AQ$43</c:f>
              <c:strCache>
                <c:ptCount val="1"/>
                <c:pt idx="0">
                  <c:v>TOTAL 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  <a:alpha val="99000"/>
                </a:schemeClr>
              </a:solidFill>
              <a:ln w="12700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</c:marker>
          <c:dPt>
            <c:idx val="4"/>
            <c:marker>
              <c:symbol val="diamond"/>
              <c:size val="15"/>
              <c:spPr>
                <a:solidFill>
                  <a:schemeClr val="accent6">
                    <a:lumMod val="60000"/>
                    <a:lumOff val="40000"/>
                    <a:alpha val="99000"/>
                  </a:schemeClr>
                </a:solidFill>
                <a:ln w="12700">
                  <a:solidFill>
                    <a:schemeClr val="accent3">
                      <a:lumMod val="60000"/>
                    </a:schemeClr>
                  </a:solidFill>
                  <a:prstDash val="sysDash"/>
                </a:ln>
                <a:effectLst/>
              </c:spPr>
            </c:marker>
            <c:bubble3D val="0"/>
            <c:spPr>
              <a:ln w="38100" cap="rnd">
                <a:solidFill>
                  <a:schemeClr val="accent6">
                    <a:lumMod val="60000"/>
                    <a:lumOff val="4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442B-472B-86BD-32EEB84DE2D4}"/>
              </c:ext>
            </c:extLst>
          </c:dPt>
          <c:dPt>
            <c:idx val="5"/>
            <c:marker>
              <c:symbol val="diamond"/>
              <c:size val="15"/>
              <c:spPr>
                <a:solidFill>
                  <a:schemeClr val="accent6">
                    <a:lumMod val="60000"/>
                    <a:lumOff val="40000"/>
                    <a:alpha val="99000"/>
                  </a:schemeClr>
                </a:solidFill>
                <a:ln w="12700">
                  <a:solidFill>
                    <a:schemeClr val="accent3">
                      <a:lumMod val="60000"/>
                    </a:schemeClr>
                  </a:solidFill>
                  <a:prstDash val="sysDash"/>
                </a:ln>
                <a:effectLst/>
              </c:spPr>
            </c:marker>
            <c:bubble3D val="0"/>
            <c:spPr>
              <a:ln w="38100" cap="rnd">
                <a:solidFill>
                  <a:schemeClr val="accent6">
                    <a:lumMod val="60000"/>
                    <a:lumOff val="4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442B-472B-86BD-32EEB84DE2D4}"/>
              </c:ext>
            </c:extLst>
          </c:dPt>
          <c:dPt>
            <c:idx val="6"/>
            <c:marker>
              <c:symbol val="diamond"/>
              <c:size val="15"/>
              <c:spPr>
                <a:solidFill>
                  <a:schemeClr val="accent6">
                    <a:lumMod val="60000"/>
                    <a:lumOff val="40000"/>
                    <a:alpha val="99000"/>
                  </a:schemeClr>
                </a:solidFill>
                <a:ln w="12700">
                  <a:solidFill>
                    <a:schemeClr val="accent3">
                      <a:lumMod val="60000"/>
                    </a:schemeClr>
                  </a:solidFill>
                  <a:prstDash val="sysDash"/>
                </a:ln>
                <a:effectLst/>
              </c:spPr>
            </c:marker>
            <c:bubble3D val="0"/>
            <c:spPr>
              <a:ln w="38100" cap="rnd">
                <a:solidFill>
                  <a:schemeClr val="accent6">
                    <a:lumMod val="60000"/>
                    <a:lumOff val="4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442B-472B-86BD-32EEB84DE2D4}"/>
              </c:ext>
            </c:extLst>
          </c:dPt>
          <c:dLbls>
            <c:dLbl>
              <c:idx val="0"/>
              <c:layout>
                <c:manualLayout>
                  <c:x val="-6.6407268720019508E-2"/>
                  <c:y val="3.4728685562222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22-436D-8425-98EB209C6538}"/>
                </c:ext>
              </c:extLst>
            </c:dLbl>
            <c:dLbl>
              <c:idx val="1"/>
              <c:layout>
                <c:manualLayout>
                  <c:x val="-1.798524747710115E-2"/>
                  <c:y val="-7.6899036991909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501340455120734E-2"/>
                      <c:h val="4.37829500123738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0F22-436D-8425-98EB209C6538}"/>
                </c:ext>
              </c:extLst>
            </c:dLbl>
            <c:dLbl>
              <c:idx val="2"/>
              <c:layout>
                <c:manualLayout>
                  <c:x val="-2.628621053500772E-2"/>
                  <c:y val="-4.9612212621591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424991922409816E-2"/>
                      <c:h val="4.37829500123738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F22-436D-8425-98EB209C6538}"/>
                </c:ext>
              </c:extLst>
            </c:dLbl>
            <c:dLbl>
              <c:idx val="3"/>
              <c:layout>
                <c:manualLayout>
                  <c:x val="-2.6977952917507923E-2"/>
                  <c:y val="-7.4418416594608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163858846208566E-2"/>
                      <c:h val="4.37829500123738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F22-436D-8425-98EB209C6538}"/>
                </c:ext>
              </c:extLst>
            </c:dLbl>
            <c:dLbl>
              <c:idx val="4"/>
              <c:layout>
                <c:manualLayout>
                  <c:x val="-2.8361437682508431E-2"/>
                  <c:y val="-6.697675072714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274537627408597E-2"/>
                      <c:h val="4.37829500123738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42B-472B-86BD-32EEB84DE2D4}"/>
                </c:ext>
              </c:extLst>
            </c:dLbl>
            <c:dLbl>
              <c:idx val="5"/>
              <c:layout>
                <c:manualLayout>
                  <c:x val="-2.9053180065008535E-2"/>
                  <c:y val="-6.6976750727144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930828376209378E-2"/>
                      <c:h val="4.37829500123738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42B-472B-86BD-32EEB84DE2D4}"/>
                </c:ext>
              </c:extLst>
            </c:dLbl>
            <c:dLbl>
              <c:idx val="6"/>
              <c:layout>
                <c:manualLayout>
                  <c:x val="-3.0436610362104908E-2"/>
                  <c:y val="-6.945737112444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780374081208155E-2"/>
                      <c:h val="4.37829500123738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442B-472B-86BD-32EEB84DE2D4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'TABLAS-ANUAL'!$AR$33:$AX$34</c:f>
              <c:strCache>
                <c:ptCount val="7"/>
                <c:pt idx="0">
                  <c:v>Familiar </c:v>
                </c:pt>
                <c:pt idx="1">
                  <c:v>Laboral</c:v>
                </c:pt>
                <c:pt idx="2">
                  <c:v>Comunitaria</c:v>
                </c:pt>
                <c:pt idx="3">
                  <c:v>Mediatica/Digital</c:v>
                </c:pt>
                <c:pt idx="4">
                  <c:v>Acoso Sexual </c:v>
                </c:pt>
                <c:pt idx="5">
                  <c:v>Noviazgo</c:v>
                </c:pt>
                <c:pt idx="6">
                  <c:v>Institucional</c:v>
                </c:pt>
              </c:strCache>
            </c:strRef>
          </c:cat>
          <c:val>
            <c:numRef>
              <c:f>'TABLAS-ANUAL'!$AR$43:$AX$43</c:f>
              <c:numCache>
                <c:formatCode>General</c:formatCode>
                <c:ptCount val="7"/>
                <c:pt idx="0" formatCode="#,##0">
                  <c:v>1021</c:v>
                </c:pt>
                <c:pt idx="1">
                  <c:v>7</c:v>
                </c:pt>
                <c:pt idx="2">
                  <c:v>79</c:v>
                </c:pt>
                <c:pt idx="3">
                  <c:v>8</c:v>
                </c:pt>
                <c:pt idx="4">
                  <c:v>15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2B-472B-86BD-32EEB84DE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86464"/>
        <c:axId val="385288816"/>
      </c:lineChart>
      <c:catAx>
        <c:axId val="3852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88816"/>
        <c:crosses val="autoZero"/>
        <c:auto val="1"/>
        <c:lblAlgn val="ctr"/>
        <c:lblOffset val="100"/>
        <c:noMultiLvlLbl val="0"/>
      </c:catAx>
      <c:valAx>
        <c:axId val="385288816"/>
        <c:scaling>
          <c:orientation val="minMax"/>
          <c:max val="11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86464"/>
        <c:crosses val="autoZero"/>
        <c:crossBetween val="between"/>
        <c:majorUnit val="10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AMBITO LABORAL DE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'!$AX$27</c:f>
              <c:strCache>
                <c:ptCount val="1"/>
                <c:pt idx="0">
                  <c:v>ABR-JUN 2024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'!$AY$19:$BA$20</c:f>
              <c:strCache>
                <c:ptCount val="3"/>
                <c:pt idx="0">
                  <c:v>Fuera del hogar
58.12%</c:v>
                </c:pt>
                <c:pt idx="1">
                  <c:v>Dentro del Hogar
40.05%</c:v>
                </c:pt>
                <c:pt idx="2">
                  <c:v>Otro 
1.83%</c:v>
                </c:pt>
              </c:strCache>
              <c:extLst xmlns:c15="http://schemas.microsoft.com/office/drawing/2012/chart"/>
            </c:strRef>
          </c:cat>
          <c:val>
            <c:numRef>
              <c:f>'TABLAS '!$AY$27:$BA$27</c:f>
              <c:numCache>
                <c:formatCode>General</c:formatCode>
                <c:ptCount val="3"/>
                <c:pt idx="0">
                  <c:v>254</c:v>
                </c:pt>
                <c:pt idx="1">
                  <c:v>175</c:v>
                </c:pt>
                <c:pt idx="2">
                  <c:v>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264E-4938-B54E-B9CE5C955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642232"/>
        <c:axId val="275642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'!$AX$21</c15:sqref>
                        </c15:formulaRef>
                      </c:ext>
                    </c:extLst>
                    <c:strCache>
                      <c:ptCount val="1"/>
                      <c:pt idx="0">
                        <c:v>ENE-MAR 2023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'!$AY$19:$BA$20</c15:sqref>
                        </c15:formulaRef>
                      </c:ext>
                    </c:extLst>
                    <c:strCache>
                      <c:ptCount val="3"/>
                      <c:pt idx="0">
                        <c:v>Fuera del hogar
58.12%</c:v>
                      </c:pt>
                      <c:pt idx="1">
                        <c:v>Dentro del Hogar
40.05%</c:v>
                      </c:pt>
                      <c:pt idx="2">
                        <c:v>Otro 
1.83%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'!$AY$21:$BA$21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C15-4831-B0C7-2CE600B33D7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'!$AX$22</c15:sqref>
                        </c15:formulaRef>
                      </c:ext>
                    </c:extLst>
                    <c:strCache>
                      <c:ptCount val="1"/>
                      <c:pt idx="0">
                        <c:v>ABR-JUN 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'!$AY$19:$BA$20</c15:sqref>
                        </c15:formulaRef>
                      </c:ext>
                    </c:extLst>
                    <c:strCache>
                      <c:ptCount val="3"/>
                      <c:pt idx="0">
                        <c:v>Fuera del hogar
58.12%</c:v>
                      </c:pt>
                      <c:pt idx="1">
                        <c:v>Dentro del Hogar
40.05%</c:v>
                      </c:pt>
                      <c:pt idx="2">
                        <c:v>Otro 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'!$AY$22:$BA$22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167</c:v>
                      </c:pt>
                      <c:pt idx="1">
                        <c:v>109</c:v>
                      </c:pt>
                      <c:pt idx="2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C15-4831-B0C7-2CE600B33D7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'!$AX$23</c15:sqref>
                        </c15:formulaRef>
                      </c:ext>
                    </c:extLst>
                    <c:strCache>
                      <c:ptCount val="1"/>
                      <c:pt idx="0">
                        <c:v>JUL-SEP 2023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'!$AY$19:$BA$20</c15:sqref>
                        </c15:formulaRef>
                      </c:ext>
                    </c:extLst>
                    <c:strCache>
                      <c:ptCount val="3"/>
                      <c:pt idx="0">
                        <c:v>Fuera del hogar
58.12%</c:v>
                      </c:pt>
                      <c:pt idx="1">
                        <c:v>Dentro del Hogar
40.05%</c:v>
                      </c:pt>
                      <c:pt idx="2">
                        <c:v>Otro 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'!$AY$23:$BA$23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152</c:v>
                      </c:pt>
                      <c:pt idx="1">
                        <c:v>115</c:v>
                      </c:pt>
                      <c:pt idx="2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15-4831-B0C7-2CE600B33D7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'!$AX$24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'!$AY$19:$BA$20</c15:sqref>
                        </c15:formulaRef>
                      </c:ext>
                    </c:extLst>
                    <c:strCache>
                      <c:ptCount val="3"/>
                      <c:pt idx="0">
                        <c:v>Fuera del hogar
58.12%</c:v>
                      </c:pt>
                      <c:pt idx="1">
                        <c:v>Dentro del Hogar
40.05%</c:v>
                      </c:pt>
                      <c:pt idx="2">
                        <c:v>Otro 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'!$AY$24:$BA$24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163</c:v>
                      </c:pt>
                      <c:pt idx="1">
                        <c:v>127</c:v>
                      </c:pt>
                      <c:pt idx="2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64E-4938-B54E-B9CE5C9558A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'!$AX$25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'!$AY$19:$BA$20</c15:sqref>
                        </c15:formulaRef>
                      </c:ext>
                    </c:extLst>
                    <c:strCache>
                      <c:ptCount val="3"/>
                      <c:pt idx="0">
                        <c:v>Fuera del hogar
58.12%</c:v>
                      </c:pt>
                      <c:pt idx="1">
                        <c:v>Dentro del Hogar
40.05%</c:v>
                      </c:pt>
                      <c:pt idx="2">
                        <c:v>Otro 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'!$AY$25:$BA$25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55.254237288135592</c:v>
                      </c:pt>
                      <c:pt idx="1">
                        <c:v>43.050847457627121</c:v>
                      </c:pt>
                      <c:pt idx="2">
                        <c:v>1.6949152542372881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64E-4938-B54E-B9CE5C9558A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'!$AX$26</c15:sqref>
                        </c15:formulaRef>
                      </c:ext>
                    </c:extLst>
                    <c:strCache>
                      <c:ptCount val="1"/>
                      <c:pt idx="0">
                        <c:v>ENE-MAR 2024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'!$AY$19:$BA$20</c15:sqref>
                        </c15:formulaRef>
                      </c:ext>
                    </c:extLst>
                    <c:strCache>
                      <c:ptCount val="3"/>
                      <c:pt idx="0">
                        <c:v>Fuera del hogar
58.12%</c:v>
                      </c:pt>
                      <c:pt idx="1">
                        <c:v>Dentro del Hogar
40.05%</c:v>
                      </c:pt>
                      <c:pt idx="2">
                        <c:v>Otro 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'!$AY$26:$BA$26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174</c:v>
                      </c:pt>
                      <c:pt idx="1">
                        <c:v>234</c:v>
                      </c:pt>
                      <c:pt idx="2">
                        <c:v>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64E-4938-B54E-B9CE5C9558A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'!$AX$28</c15:sqref>
                        </c15:formulaRef>
                      </c:ext>
                    </c:extLst>
                    <c:strCache>
                      <c:ptCount val="1"/>
                      <c:pt idx="0">
                        <c:v>JUL-SEP 2024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'!$AY$19:$BA$20</c15:sqref>
                        </c15:formulaRef>
                      </c:ext>
                    </c:extLst>
                    <c:strCache>
                      <c:ptCount val="3"/>
                      <c:pt idx="0">
                        <c:v>Fuera del hogar
58.12%</c:v>
                      </c:pt>
                      <c:pt idx="1">
                        <c:v>Dentro del Hogar
40.05%</c:v>
                      </c:pt>
                      <c:pt idx="2">
                        <c:v>Otro 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'!$AY$28:$BA$28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64E-4938-B54E-B9CE5C9558A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'!$AX$29</c15:sqref>
                        </c15:formulaRef>
                      </c:ext>
                    </c:extLst>
                    <c:strCache>
                      <c:ptCount val="1"/>
                      <c:pt idx="0">
                        <c:v>OCT-DIC 2024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28575">
                    <a:solidFill>
                      <a:schemeClr val="bg2"/>
                    </a:solidFill>
                  </a:ln>
                  <a:effectLst/>
                </c:spPr>
                <c:invertIfNegative val="0"/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E-264E-4938-B54E-B9CE5C9558A5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2857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264E-4938-B54E-B9CE5C9558A5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4-1048-4FEF-AE08-4C7360A7288E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E-264E-4938-B54E-B9CE5C9558A5}"/>
                      </c:ext>
                    </c:extLst>
                  </c:dLbl>
                  <c:dLbl>
                    <c:idx val="2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0-264E-4938-B54E-B9CE5C9558A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'!$AY$19:$BA$20</c15:sqref>
                        </c15:formulaRef>
                      </c:ext>
                    </c:extLst>
                    <c:strCache>
                      <c:ptCount val="3"/>
                      <c:pt idx="0">
                        <c:v>Fuera del hogar
58.12%</c:v>
                      </c:pt>
                      <c:pt idx="1">
                        <c:v>Dentro del Hogar
40.05%</c:v>
                      </c:pt>
                      <c:pt idx="2">
                        <c:v>Otro 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'!$AY$29:$BA$29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4E-4938-B54E-B9CE5C9558A5}"/>
                  </c:ext>
                </c:extLst>
              </c15:ser>
            </c15:filteredBarSeries>
          </c:ext>
        </c:extLst>
      </c:barChart>
      <c:catAx>
        <c:axId val="27564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642624"/>
        <c:crosses val="autoZero"/>
        <c:auto val="1"/>
        <c:lblAlgn val="ctr"/>
        <c:lblOffset val="100"/>
        <c:noMultiLvlLbl val="0"/>
      </c:catAx>
      <c:valAx>
        <c:axId val="27564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642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NIVELES DE RIESGO Y CASOS DE VIOLENCIA PRESENTE EN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'TABLAS-ANUAL'!$AD$39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 w="571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827-44DC-BB35-50772FC77577}"/>
              </c:ext>
            </c:extLst>
          </c:dPt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'TABLAS-ANUAL'!$AE$33:$AH$34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 </c:v>
                </c:pt>
                <c:pt idx="3">
                  <c:v>Riesgo Alto</c:v>
                </c:pt>
              </c:strCache>
            </c:strRef>
          </c:cat>
          <c:val>
            <c:numRef>
              <c:f>'TABLAS-ANUAL'!$AE$39:$AH$39</c:f>
              <c:numCache>
                <c:formatCode>General</c:formatCode>
                <c:ptCount val="4"/>
                <c:pt idx="0">
                  <c:v>132</c:v>
                </c:pt>
                <c:pt idx="1">
                  <c:v>126</c:v>
                </c:pt>
                <c:pt idx="2">
                  <c:v>18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7-44DC-BB35-50772FC77577}"/>
            </c:ext>
          </c:extLst>
        </c:ser>
        <c:ser>
          <c:idx val="5"/>
          <c:order val="5"/>
          <c:tx>
            <c:strRef>
              <c:f>'TABLAS-ANUAL'!$AD$40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'TABLAS-ANUAL'!$AE$33:$AH$34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 </c:v>
                </c:pt>
                <c:pt idx="3">
                  <c:v>Riesgo Alto</c:v>
                </c:pt>
              </c:strCache>
            </c:strRef>
          </c:cat>
          <c:val>
            <c:numRef>
              <c:f>'TABLAS-ANUAL'!$AE$40:$AH$40</c:f>
              <c:numCache>
                <c:formatCode>General</c:formatCode>
                <c:ptCount val="4"/>
                <c:pt idx="0">
                  <c:v>154</c:v>
                </c:pt>
                <c:pt idx="1">
                  <c:v>128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7-44DC-BB35-50772FC77577}"/>
            </c:ext>
          </c:extLst>
        </c:ser>
        <c:ser>
          <c:idx val="6"/>
          <c:order val="6"/>
          <c:tx>
            <c:strRef>
              <c:f>'TABLAS-ANUAL'!$AD$41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 w="28575">
              <a:solidFill>
                <a:schemeClr val="bg2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33CCCC"/>
              </a:solidFill>
              <a:ln w="76200">
                <a:solidFill>
                  <a:srgbClr val="33CC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27-44DC-BB35-50772FC77577}"/>
              </c:ext>
            </c:extLst>
          </c:dPt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'TABLAS-ANUAL'!$AE$33:$AH$34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 </c:v>
                </c:pt>
                <c:pt idx="3">
                  <c:v>Riesgo Alto</c:v>
                </c:pt>
              </c:strCache>
            </c:strRef>
          </c:cat>
          <c:val>
            <c:numRef>
              <c:f>'TABLAS-ANUAL'!$AE$41:$AH$41</c:f>
              <c:numCache>
                <c:formatCode>General</c:formatCode>
                <c:ptCount val="4"/>
                <c:pt idx="0">
                  <c:v>115</c:v>
                </c:pt>
                <c:pt idx="1">
                  <c:v>146</c:v>
                </c:pt>
                <c:pt idx="2">
                  <c:v>14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27-44DC-BB35-50772FC77577}"/>
            </c:ext>
          </c:extLst>
        </c:ser>
        <c:ser>
          <c:idx val="7"/>
          <c:order val="7"/>
          <c:tx>
            <c:strRef>
              <c:f>'TABLAS-ANUAL'!$AD$42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38100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827-44DC-BB35-50772FC77577}"/>
              </c:ext>
            </c:extLst>
          </c:dPt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'TABLAS-ANUAL'!$AE$33:$AH$34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 </c:v>
                </c:pt>
                <c:pt idx="3">
                  <c:v>Riesgo Alto</c:v>
                </c:pt>
              </c:strCache>
            </c:strRef>
          </c:cat>
          <c:val>
            <c:numRef>
              <c:f>'TABLAS-ANUAL'!$AE$42:$AH$42</c:f>
              <c:numCache>
                <c:formatCode>General</c:formatCode>
                <c:ptCount val="4"/>
                <c:pt idx="0">
                  <c:v>115</c:v>
                </c:pt>
                <c:pt idx="1">
                  <c:v>168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27-44DC-BB35-50772FC77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385286856"/>
        <c:axId val="3852884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'TABLAS-ANUAL'!$AD$35</c15:sqref>
                        </c15:formulaRef>
                      </c:ext>
                    </c:extLst>
                    <c:strCache>
                      <c:ptCount val="1"/>
                      <c:pt idx="0">
                        <c:v>ENE-MAR 22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'TABLAS-ANUAL'!$AE$33:$AH$34</c15:sqref>
                        </c15:formulaRef>
                      </c:ext>
                    </c:extLst>
                    <c:strCache>
                      <c:ptCount val="4"/>
                      <c:pt idx="0">
                        <c:v>Sin Riesgo</c:v>
                      </c:pt>
                      <c:pt idx="1">
                        <c:v>Riesgo Moderado</c:v>
                      </c:pt>
                      <c:pt idx="2">
                        <c:v>Riesgo Medio </c:v>
                      </c:pt>
                      <c:pt idx="3">
                        <c:v>Riesgo Alto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'TABLAS-ANUAL'!$AE$35:$AH$35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827-44DC-BB35-50772FC7757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'TABLAS-ANUAL'!$AD$36</c15:sqref>
                        </c15:formulaRef>
                      </c:ext>
                    </c:extLst>
                    <c:strCache>
                      <c:ptCount val="1"/>
                      <c:pt idx="0">
                        <c:v>ABR-JUN 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'TABLAS-ANUAL'!$AE$33:$AH$34</c15:sqref>
                        </c15:formulaRef>
                      </c:ext>
                    </c:extLst>
                    <c:strCache>
                      <c:ptCount val="4"/>
                      <c:pt idx="0">
                        <c:v>Sin Riesgo</c:v>
                      </c:pt>
                      <c:pt idx="1">
                        <c:v>Riesgo Moderado</c:v>
                      </c:pt>
                      <c:pt idx="2">
                        <c:v>Riesgo Medio </c:v>
                      </c:pt>
                      <c:pt idx="3">
                        <c:v>Riesgo Alto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'TABLAS-ANUAL'!$AE$36:$AH$36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827-44DC-BB35-50772FC7757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'TABLAS-ANUAL'!$AD$37</c15:sqref>
                        </c15:formulaRef>
                      </c:ext>
                    </c:extLst>
                    <c:strCache>
                      <c:ptCount val="1"/>
                      <c:pt idx="0">
                        <c:v>JUL-SEP 22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'TABLAS-ANUAL'!$AE$33:$AH$34</c15:sqref>
                        </c15:formulaRef>
                      </c:ext>
                    </c:extLst>
                    <c:strCache>
                      <c:ptCount val="4"/>
                      <c:pt idx="0">
                        <c:v>Sin Riesgo</c:v>
                      </c:pt>
                      <c:pt idx="1">
                        <c:v>Riesgo Moderado</c:v>
                      </c:pt>
                      <c:pt idx="2">
                        <c:v>Riesgo Medio </c:v>
                      </c:pt>
                      <c:pt idx="3">
                        <c:v>Riesgo Alto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'TABLAS-ANUAL'!$AE$37:$AH$37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827-44DC-BB35-50772FC7757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'TABLAS-ANUAL'!$AD$38</c15:sqref>
                        </c15:formulaRef>
                      </c:ext>
                    </c:extLst>
                    <c:strCache>
                      <c:ptCount val="1"/>
                      <c:pt idx="0">
                        <c:v>OCT-DIC 22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'TABLAS-ANUAL'!$AE$33:$AH$34</c15:sqref>
                        </c15:formulaRef>
                      </c:ext>
                    </c:extLst>
                    <c:strCache>
                      <c:ptCount val="4"/>
                      <c:pt idx="0">
                        <c:v>Sin Riesgo</c:v>
                      </c:pt>
                      <c:pt idx="1">
                        <c:v>Riesgo Moderado</c:v>
                      </c:pt>
                      <c:pt idx="2">
                        <c:v>Riesgo Medio </c:v>
                      </c:pt>
                      <c:pt idx="3">
                        <c:v>Riesgo Alto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'TABLAS-ANUAL'!$AE$38:$AH$38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827-44DC-BB35-50772FC7757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8"/>
          <c:tx>
            <c:strRef>
              <c:f>'TABLAS-ANUAL'!$AD$43</c:f>
              <c:strCache>
                <c:ptCount val="1"/>
                <c:pt idx="0">
                  <c:v>TOTAL 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133831541062342E-2"/>
                  <c:y val="-5.011810334570569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020803743953336E-2"/>
                      <c:h val="4.67352233683417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827-44DC-BB35-50772FC77577}"/>
                </c:ext>
              </c:extLst>
            </c:dLbl>
            <c:dLbl>
              <c:idx val="1"/>
              <c:layout>
                <c:manualLayout>
                  <c:x val="7.5263294125232048E-4"/>
                  <c:y val="-3.7587664923908136E-3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525951110917266E-2"/>
                      <c:h val="4.67352233683417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C827-44DC-BB35-50772FC77577}"/>
                </c:ext>
              </c:extLst>
            </c:dLbl>
            <c:dLbl>
              <c:idx val="2"/>
              <c:layout>
                <c:manualLayout>
                  <c:x val="-1.5051473669639352E-2"/>
                  <c:y val="-4.7612193245526506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374655119776544E-2"/>
                      <c:h val="4.17234031679833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827-44DC-BB35-50772FC77577}"/>
                </c:ext>
              </c:extLst>
            </c:dLbl>
            <c:dLbl>
              <c:idx val="3"/>
              <c:layout>
                <c:manualLayout>
                  <c:x val="-3.6123536807134447E-2"/>
                  <c:y val="-7.26713929051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243948596491563E-2"/>
                      <c:h val="4.42293132681625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C827-44DC-BB35-50772FC77577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'TABLAS-ANUAL'!$AE$33:$AH$34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 </c:v>
                </c:pt>
                <c:pt idx="3">
                  <c:v>Riesgo Alto</c:v>
                </c:pt>
              </c:strCache>
            </c:strRef>
          </c:cat>
          <c:val>
            <c:numRef>
              <c:f>'TABLAS-ANUAL'!$AE$43:$AH$43</c:f>
              <c:numCache>
                <c:formatCode>General</c:formatCode>
                <c:ptCount val="4"/>
                <c:pt idx="0">
                  <c:v>516</c:v>
                </c:pt>
                <c:pt idx="1">
                  <c:v>568</c:v>
                </c:pt>
                <c:pt idx="2">
                  <c:v>49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827-44DC-BB35-50772FC77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86856"/>
        <c:axId val="385288424"/>
      </c:lineChart>
      <c:catAx>
        <c:axId val="38528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88424"/>
        <c:crosses val="autoZero"/>
        <c:auto val="1"/>
        <c:lblAlgn val="ctr"/>
        <c:lblOffset val="100"/>
        <c:noMultiLvlLbl val="0"/>
      </c:catAx>
      <c:valAx>
        <c:axId val="385288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28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</a:t>
            </a:r>
          </a:p>
          <a:p>
            <a:pPr>
              <a:defRPr/>
            </a:pPr>
            <a:r>
              <a:rPr lang="es-MX"/>
              <a:t>ÁREA PSICOLOGÍA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'TABLAS-ANUAL'!$B$66:$B$67</c:f>
              <c:strCache>
                <c:ptCount val="2"/>
                <c:pt idx="0">
                  <c:v>ATENCIONES BRINDADAS 
ÁREA PSICOLOGÍA </c:v>
                </c:pt>
                <c:pt idx="1">
                  <c:v>IMM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dLbl>
              <c:idx val="12"/>
              <c:spPr>
                <a:solidFill>
                  <a:schemeClr val="accent1"/>
                </a:solidFill>
                <a:ln>
                  <a:solidFill>
                    <a:schemeClr val="bg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285-41C1-BE3A-1950A50760A8}"/>
                </c:ext>
              </c:extLst>
            </c:dLbl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'TABLAS-ANUAL'!$A$68:$A$81</c:f>
              <c:strCache>
                <c:ptCount val="1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 IMM</c:v>
                </c:pt>
                <c:pt idx="13">
                  <c:v>TOTAL IQM </c:v>
                </c:pt>
              </c:strCache>
            </c:strRef>
          </c:cat>
          <c:val>
            <c:numRef>
              <c:f>'TABLAS-ANUAL'!$B$68:$B$81</c:f>
              <c:numCache>
                <c:formatCode>General</c:formatCode>
                <c:ptCount val="14"/>
                <c:pt idx="0">
                  <c:v>136</c:v>
                </c:pt>
                <c:pt idx="1">
                  <c:v>132</c:v>
                </c:pt>
                <c:pt idx="2">
                  <c:v>172</c:v>
                </c:pt>
                <c:pt idx="3">
                  <c:v>140</c:v>
                </c:pt>
                <c:pt idx="4">
                  <c:v>153</c:v>
                </c:pt>
                <c:pt idx="5">
                  <c:v>129</c:v>
                </c:pt>
                <c:pt idx="6">
                  <c:v>124</c:v>
                </c:pt>
                <c:pt idx="7">
                  <c:v>158</c:v>
                </c:pt>
                <c:pt idx="8">
                  <c:v>130</c:v>
                </c:pt>
                <c:pt idx="9">
                  <c:v>147</c:v>
                </c:pt>
                <c:pt idx="10">
                  <c:v>117</c:v>
                </c:pt>
                <c:pt idx="11">
                  <c:v>80</c:v>
                </c:pt>
                <c:pt idx="12" formatCode="#,##0">
                  <c:v>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D-40E8-A460-A9DC2439B398}"/>
            </c:ext>
          </c:extLst>
        </c:ser>
        <c:ser>
          <c:idx val="1"/>
          <c:order val="1"/>
          <c:tx>
            <c:strRef>
              <c:f>'TABLAS-ANUAL'!$C$66:$C$67</c:f>
              <c:strCache>
                <c:ptCount val="2"/>
                <c:pt idx="0">
                  <c:v>ATENCIONES BRINDADAS 
ÁREA PSICOLOGÍA </c:v>
                </c:pt>
                <c:pt idx="1">
                  <c:v>IQM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dLbl>
              <c:idx val="13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solidFill>
                    <a:schemeClr val="accent2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285-41C1-BE3A-1950A50760A8}"/>
                </c:ext>
              </c:extLst>
            </c:dLbl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'TABLAS-ANUAL'!$A$68:$A$81</c:f>
              <c:strCache>
                <c:ptCount val="1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 IMM</c:v>
                </c:pt>
                <c:pt idx="13">
                  <c:v>TOTAL IQM </c:v>
                </c:pt>
              </c:strCache>
            </c:strRef>
          </c:cat>
          <c:val>
            <c:numRef>
              <c:f>'TABLAS-ANUAL'!$C$68:$C$81</c:f>
              <c:numCache>
                <c:formatCode>General</c:formatCode>
                <c:ptCount val="14"/>
                <c:pt idx="0">
                  <c:v>58</c:v>
                </c:pt>
                <c:pt idx="1">
                  <c:v>64</c:v>
                </c:pt>
                <c:pt idx="2">
                  <c:v>57</c:v>
                </c:pt>
                <c:pt idx="3">
                  <c:v>38</c:v>
                </c:pt>
                <c:pt idx="4">
                  <c:v>46</c:v>
                </c:pt>
                <c:pt idx="5">
                  <c:v>52</c:v>
                </c:pt>
                <c:pt idx="6">
                  <c:v>46</c:v>
                </c:pt>
                <c:pt idx="7">
                  <c:v>42</c:v>
                </c:pt>
                <c:pt idx="8">
                  <c:v>39</c:v>
                </c:pt>
                <c:pt idx="9">
                  <c:v>33</c:v>
                </c:pt>
                <c:pt idx="10">
                  <c:v>32</c:v>
                </c:pt>
                <c:pt idx="11">
                  <c:v>41</c:v>
                </c:pt>
                <c:pt idx="13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D-40E8-A460-A9DC2439B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386596864"/>
        <c:axId val="386587848"/>
      </c:barChart>
      <c:catAx>
        <c:axId val="3865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87848"/>
        <c:crosses val="autoZero"/>
        <c:auto val="1"/>
        <c:lblAlgn val="ctr"/>
        <c:lblOffset val="100"/>
        <c:noMultiLvlLbl val="0"/>
      </c:catAx>
      <c:valAx>
        <c:axId val="386587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845510885300075E-2"/>
          <c:y val="0.90922306285469257"/>
          <c:w val="0.80483664940981148"/>
          <c:h val="7.2211917345868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ZONA DEMOGRAFICA HABITACIONAL DE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'TABLAS-ANUAL'!$M$68</c:f>
              <c:strCache>
                <c:ptCount val="1"/>
                <c:pt idx="0">
                  <c:v>ENE-MAR 2023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'TABLAS-ANUAL'!$N$66:$O$67</c:f>
              <c:strCache>
                <c:ptCount val="2"/>
                <c:pt idx="0">
                  <c:v>Rural</c:v>
                </c:pt>
                <c:pt idx="1">
                  <c:v>Urbana</c:v>
                </c:pt>
              </c:strCache>
            </c:strRef>
          </c:cat>
          <c:val>
            <c:numRef>
              <c:f>'TABLAS-ANUAL'!$N$68:$O$68</c:f>
              <c:numCache>
                <c:formatCode>General</c:formatCode>
                <c:ptCount val="2"/>
                <c:pt idx="0">
                  <c:v>168</c:v>
                </c:pt>
                <c:pt idx="1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5-43C5-8F62-66B1F736DA17}"/>
            </c:ext>
          </c:extLst>
        </c:ser>
        <c:ser>
          <c:idx val="6"/>
          <c:order val="6"/>
          <c:tx>
            <c:strRef>
              <c:f>'TABLAS-ANUAL'!$M$69</c:f>
              <c:strCache>
                <c:ptCount val="1"/>
                <c:pt idx="0">
                  <c:v>ABR-JUN 2023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'TABLAS-ANUAL'!$N$66:$O$67</c:f>
              <c:strCache>
                <c:ptCount val="2"/>
                <c:pt idx="0">
                  <c:v>Rural</c:v>
                </c:pt>
                <c:pt idx="1">
                  <c:v>Urbana</c:v>
                </c:pt>
              </c:strCache>
            </c:strRef>
          </c:cat>
          <c:val>
            <c:numRef>
              <c:f>'TABLAS-ANUAL'!$N$69:$O$69</c:f>
              <c:numCache>
                <c:formatCode>General</c:formatCode>
                <c:ptCount val="2"/>
                <c:pt idx="0">
                  <c:v>145</c:v>
                </c:pt>
                <c:pt idx="1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5-43C5-8F62-66B1F736DA17}"/>
            </c:ext>
          </c:extLst>
        </c:ser>
        <c:ser>
          <c:idx val="7"/>
          <c:order val="7"/>
          <c:tx>
            <c:strRef>
              <c:f>'TABLAS-ANUAL'!$M$70</c:f>
              <c:strCache>
                <c:ptCount val="1"/>
                <c:pt idx="0">
                  <c:v>JUL-SEP 2023</c:v>
                </c:pt>
              </c:strCache>
            </c:strRef>
          </c:tx>
          <c:spPr>
            <a:solidFill>
              <a:srgbClr val="33CCCC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'TABLAS-ANUAL'!$N$66:$O$67</c:f>
              <c:strCache>
                <c:ptCount val="2"/>
                <c:pt idx="0">
                  <c:v>Rural</c:v>
                </c:pt>
                <c:pt idx="1">
                  <c:v>Urbana</c:v>
                </c:pt>
              </c:strCache>
            </c:strRef>
          </c:cat>
          <c:val>
            <c:numRef>
              <c:f>'TABLAS-ANUAL'!$N$70:$O$70</c:f>
              <c:numCache>
                <c:formatCode>General</c:formatCode>
                <c:ptCount val="2"/>
                <c:pt idx="0">
                  <c:v>134</c:v>
                </c:pt>
                <c:pt idx="1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5-43C5-8F62-66B1F736DA17}"/>
            </c:ext>
          </c:extLst>
        </c:ser>
        <c:ser>
          <c:idx val="8"/>
          <c:order val="8"/>
          <c:tx>
            <c:strRef>
              <c:f>'TABLAS-ANUAL'!$M$71</c:f>
              <c:strCache>
                <c:ptCount val="1"/>
                <c:pt idx="0">
                  <c:v>OCT-DIC 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'TABLAS-ANUAL'!$N$66:$O$67</c:f>
              <c:strCache>
                <c:ptCount val="2"/>
                <c:pt idx="0">
                  <c:v>Rural</c:v>
                </c:pt>
                <c:pt idx="1">
                  <c:v>Urbana</c:v>
                </c:pt>
              </c:strCache>
            </c:strRef>
          </c:cat>
          <c:val>
            <c:numRef>
              <c:f>'TABLAS-ANUAL'!$N$71:$O$71</c:f>
              <c:numCache>
                <c:formatCode>General</c:formatCode>
                <c:ptCount val="2"/>
                <c:pt idx="0">
                  <c:v>138</c:v>
                </c:pt>
                <c:pt idx="1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5-43C5-8F62-66B1F736D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386588240"/>
        <c:axId val="386589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'TABLAS-ANUAL'!#REF!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'TABLAS-ANUAL'!$N$66:$O$67</c15:sqref>
                        </c15:formulaRef>
                      </c:ext>
                    </c:extLst>
                    <c:strCache>
                      <c:ptCount val="2"/>
                      <c:pt idx="0">
                        <c:v>Rural</c:v>
                      </c:pt>
                      <c:pt idx="1">
                        <c:v>Urbana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'TABLAS-ANUAL'!#REF!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625-43C5-8F62-66B1F736DA1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'TABLAS-ANUAL'!$N$66:$O$67</c15:sqref>
                        </c15:formulaRef>
                      </c:ext>
                    </c:extLst>
                    <c:strCache>
                      <c:ptCount val="2"/>
                      <c:pt idx="0">
                        <c:v>Rural</c:v>
                      </c:pt>
                      <c:pt idx="1">
                        <c:v>Urbana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625-43C5-8F62-66B1F736DA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'TABLAS-ANUAL'!$N$66:$O$67</c15:sqref>
                        </c15:formulaRef>
                      </c:ext>
                    </c:extLst>
                    <c:strCache>
                      <c:ptCount val="2"/>
                      <c:pt idx="0">
                        <c:v>Rural</c:v>
                      </c:pt>
                      <c:pt idx="1">
                        <c:v>Urbana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625-43C5-8F62-66B1F736DA1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'TABLAS-ANUAL'!$N$66:$O$67</c15:sqref>
                        </c15:formulaRef>
                      </c:ext>
                    </c:extLst>
                    <c:strCache>
                      <c:ptCount val="2"/>
                      <c:pt idx="0">
                        <c:v>Rural</c:v>
                      </c:pt>
                      <c:pt idx="1">
                        <c:v>Urbana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625-43C5-8F62-66B1F736DA1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'TABLAS-ANUAL'!$N$66:$O$67</c15:sqref>
                        </c15:formulaRef>
                      </c:ext>
                    </c:extLst>
                    <c:strCache>
                      <c:ptCount val="2"/>
                      <c:pt idx="0">
                        <c:v>Rural</c:v>
                      </c:pt>
                      <c:pt idx="1">
                        <c:v>Urbana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625-43C5-8F62-66B1F736DA1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9"/>
          <c:order val="9"/>
          <c:tx>
            <c:strRef>
              <c:f>'TABLAS-ANUAL'!$M$72</c:f>
              <c:strCache>
                <c:ptCount val="1"/>
                <c:pt idx="0">
                  <c:v>TOTAL </c:v>
                </c:pt>
              </c:strCache>
            </c:strRef>
          </c:tx>
          <c:spPr>
            <a:ln w="635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-4.6753248491786664E-2"/>
                  <c:y val="-4.7567575665899239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491203171590449E-2"/>
                      <c:h val="4.77621702936233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F625-43C5-8F62-66B1F736DA17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'TABLAS-ANUAL'!$N$66:$O$67</c:f>
              <c:strCache>
                <c:ptCount val="2"/>
                <c:pt idx="0">
                  <c:v>Rural</c:v>
                </c:pt>
                <c:pt idx="1">
                  <c:v>Urbana</c:v>
                </c:pt>
              </c:strCache>
            </c:strRef>
          </c:cat>
          <c:val>
            <c:numRef>
              <c:f>'TABLAS-ANUAL'!$N$72:$O$72</c:f>
              <c:numCache>
                <c:formatCode>#,##0</c:formatCode>
                <c:ptCount val="2"/>
                <c:pt idx="0" formatCode="General">
                  <c:v>585</c:v>
                </c:pt>
                <c:pt idx="1">
                  <c:v>1581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25-43C5-8F62-66B1F736D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88240"/>
        <c:axId val="386589024"/>
      </c:lineChart>
      <c:catAx>
        <c:axId val="38658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89024"/>
        <c:crosses val="autoZero"/>
        <c:auto val="1"/>
        <c:lblAlgn val="ctr"/>
        <c:lblOffset val="100"/>
        <c:noMultiLvlLbl val="0"/>
      </c:catAx>
      <c:valAx>
        <c:axId val="38658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8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5.0742948274798423E-2"/>
          <c:y val="0.90160628246116747"/>
          <c:w val="0.92401587535501395"/>
          <c:h val="8.5420742357223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AMBITO LABORAL DE MUJERES ATENDIDAS </a:t>
            </a:r>
          </a:p>
          <a:p>
            <a:pPr>
              <a:defRPr/>
            </a:pPr>
            <a:r>
              <a:rPr lang="es-MX"/>
              <a:t>ÁREA PSICOLOGÍA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'TABLAS-ANUAL'!$P$87</c:f>
              <c:strCache>
                <c:ptCount val="1"/>
                <c:pt idx="0">
                  <c:v>ENE-MAR 2023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'TABLAS-ANUAL'!$Q$85:$S$86</c:f>
              <c:strCache>
                <c:ptCount val="3"/>
                <c:pt idx="0">
                  <c:v>Fuera del hogar</c:v>
                </c:pt>
                <c:pt idx="1">
                  <c:v>Dentro del Hogar</c:v>
                </c:pt>
                <c:pt idx="2">
                  <c:v>Otro </c:v>
                </c:pt>
              </c:strCache>
            </c:strRef>
          </c:cat>
          <c:val>
            <c:numRef>
              <c:f>'TABLAS-ANUAL'!$Q$87:$S$87</c:f>
              <c:numCache>
                <c:formatCode>General</c:formatCode>
                <c:ptCount val="3"/>
                <c:pt idx="0">
                  <c:v>271</c:v>
                </c:pt>
                <c:pt idx="1">
                  <c:v>309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A-4E2A-AD77-4309F028B3F6}"/>
            </c:ext>
          </c:extLst>
        </c:ser>
        <c:ser>
          <c:idx val="1"/>
          <c:order val="1"/>
          <c:tx>
            <c:strRef>
              <c:f>'TABLAS-ANUAL'!$P$88</c:f>
              <c:strCache>
                <c:ptCount val="1"/>
                <c:pt idx="0">
                  <c:v>ABR-JUN 2023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'TABLAS-ANUAL'!$Q$85:$S$86</c:f>
              <c:strCache>
                <c:ptCount val="3"/>
                <c:pt idx="0">
                  <c:v>Fuera del hogar</c:v>
                </c:pt>
                <c:pt idx="1">
                  <c:v>Dentro del Hogar</c:v>
                </c:pt>
                <c:pt idx="2">
                  <c:v>Otro </c:v>
                </c:pt>
              </c:strCache>
            </c:strRef>
          </c:cat>
          <c:val>
            <c:numRef>
              <c:f>'TABLAS-ANUAL'!$Q$88:$S$88</c:f>
              <c:numCache>
                <c:formatCode>General</c:formatCode>
                <c:ptCount val="3"/>
                <c:pt idx="0">
                  <c:v>230</c:v>
                </c:pt>
                <c:pt idx="1">
                  <c:v>293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DA-4E2A-AD77-4309F028B3F6}"/>
            </c:ext>
          </c:extLst>
        </c:ser>
        <c:ser>
          <c:idx val="2"/>
          <c:order val="2"/>
          <c:tx>
            <c:strRef>
              <c:f>'TABLAS-ANUAL'!$P$89</c:f>
              <c:strCache>
                <c:ptCount val="1"/>
                <c:pt idx="0">
                  <c:v>JUL-SEP 2023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'TABLAS-ANUAL'!$Q$85:$S$86</c:f>
              <c:strCache>
                <c:ptCount val="3"/>
                <c:pt idx="0">
                  <c:v>Fuera del hogar</c:v>
                </c:pt>
                <c:pt idx="1">
                  <c:v>Dentro del Hogar</c:v>
                </c:pt>
                <c:pt idx="2">
                  <c:v>Otro </c:v>
                </c:pt>
              </c:strCache>
            </c:strRef>
          </c:cat>
          <c:val>
            <c:numRef>
              <c:f>'TABLAS-ANUAL'!$Q$89:$S$89</c:f>
              <c:numCache>
                <c:formatCode>General</c:formatCode>
                <c:ptCount val="3"/>
                <c:pt idx="0">
                  <c:v>219</c:v>
                </c:pt>
                <c:pt idx="1">
                  <c:v>292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DA-4E2A-AD77-4309F028B3F6}"/>
            </c:ext>
          </c:extLst>
        </c:ser>
        <c:ser>
          <c:idx val="3"/>
          <c:order val="3"/>
          <c:tx>
            <c:strRef>
              <c:f>'TABLAS-ANUAL'!$P$90</c:f>
              <c:strCache>
                <c:ptCount val="1"/>
                <c:pt idx="0">
                  <c:v>OCT-DIC 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'TABLAS-ANUAL'!$Q$85:$S$86</c:f>
              <c:strCache>
                <c:ptCount val="3"/>
                <c:pt idx="0">
                  <c:v>Fuera del hogar</c:v>
                </c:pt>
                <c:pt idx="1">
                  <c:v>Dentro del Hogar</c:v>
                </c:pt>
                <c:pt idx="2">
                  <c:v>Otro </c:v>
                </c:pt>
              </c:strCache>
            </c:strRef>
          </c:cat>
          <c:val>
            <c:numRef>
              <c:f>'TABLAS-ANUAL'!$Q$90:$S$90</c:f>
              <c:numCache>
                <c:formatCode>General</c:formatCode>
                <c:ptCount val="3"/>
                <c:pt idx="0">
                  <c:v>187</c:v>
                </c:pt>
                <c:pt idx="1">
                  <c:v>236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DA-4E2A-AD77-4309F028B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590200"/>
        <c:axId val="386591376"/>
      </c:barChart>
      <c:lineChart>
        <c:grouping val="standard"/>
        <c:varyColors val="0"/>
        <c:ser>
          <c:idx val="4"/>
          <c:order val="4"/>
          <c:tx>
            <c:strRef>
              <c:f>'TABLAS-ANUAL'!$P$91</c:f>
              <c:strCache>
                <c:ptCount val="1"/>
                <c:pt idx="0">
                  <c:v>TOTAL</c:v>
                </c:pt>
              </c:strCache>
            </c:strRef>
          </c:tx>
          <c:spPr>
            <a:ln w="635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-3.25300730480979E-2"/>
                  <c:y val="-7.3170742949221143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427663409543678E-2"/>
                      <c:h val="5.97951311381034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3DA-4E2A-AD77-4309F028B3F6}"/>
                </c:ext>
              </c:extLst>
            </c:dLbl>
            <c:dLbl>
              <c:idx val="1"/>
              <c:layout>
                <c:manualLayout>
                  <c:x val="1.2048667109382412E-3"/>
                  <c:y val="-2.3414637743750757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331372735034623E-2"/>
                      <c:h val="7.15024500099788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3DA-4E2A-AD77-4309F028B3F6}"/>
                </c:ext>
              </c:extLst>
            </c:dLbl>
            <c:dLbl>
              <c:idx val="2"/>
              <c:layout>
                <c:manualLayout>
                  <c:x val="-1.5060288397685228E-2"/>
                  <c:y val="-6.1463424077345737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04212124086898E-2"/>
                      <c:h val="5.97951311381034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3DA-4E2A-AD77-4309F028B3F6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'TABLAS-ANUAL'!$Q$85:$S$86</c:f>
              <c:strCache>
                <c:ptCount val="3"/>
                <c:pt idx="0">
                  <c:v>Fuera del hogar</c:v>
                </c:pt>
                <c:pt idx="1">
                  <c:v>Dentro del Hogar</c:v>
                </c:pt>
                <c:pt idx="2">
                  <c:v>Otro </c:v>
                </c:pt>
              </c:strCache>
            </c:strRef>
          </c:cat>
          <c:val>
            <c:numRef>
              <c:f>'TABLAS-ANUAL'!$Q$91:$S$91</c:f>
              <c:numCache>
                <c:formatCode>#,##0</c:formatCode>
                <c:ptCount val="3"/>
                <c:pt idx="0" formatCode="General">
                  <c:v>907</c:v>
                </c:pt>
                <c:pt idx="1">
                  <c:v>1130</c:v>
                </c:pt>
                <c:pt idx="2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DA-4E2A-AD77-4309F028B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90200"/>
        <c:axId val="386591376"/>
      </c:lineChart>
      <c:catAx>
        <c:axId val="38659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1376"/>
        <c:crosses val="autoZero"/>
        <c:auto val="1"/>
        <c:lblAlgn val="ctr"/>
        <c:lblOffset val="100"/>
        <c:noMultiLvlLbl val="0"/>
      </c:catAx>
      <c:valAx>
        <c:axId val="386591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0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TIPOS DE VIOLENCIA PRESENTE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'TABLAS-ANUAL'!$B$102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'TABLAS-ANUAL'!$C$100:$H$101</c:f>
              <c:strCache>
                <c:ptCount val="6"/>
                <c:pt idx="0">
                  <c:v>Psicológica </c:v>
                </c:pt>
                <c:pt idx="1">
                  <c:v>Física </c:v>
                </c:pt>
                <c:pt idx="2">
                  <c:v>Sexual </c:v>
                </c:pt>
                <c:pt idx="3">
                  <c:v>Economica</c:v>
                </c:pt>
                <c:pt idx="4">
                  <c:v>Patrimonial </c:v>
                </c:pt>
                <c:pt idx="5">
                  <c:v>No presentan violencia </c:v>
                </c:pt>
              </c:strCache>
            </c:strRef>
          </c:cat>
          <c:val>
            <c:numRef>
              <c:f>'TABLAS-ANUAL'!$C$102:$H$102</c:f>
              <c:numCache>
                <c:formatCode>General</c:formatCode>
                <c:ptCount val="6"/>
                <c:pt idx="0">
                  <c:v>229</c:v>
                </c:pt>
                <c:pt idx="1">
                  <c:v>143</c:v>
                </c:pt>
                <c:pt idx="2">
                  <c:v>36</c:v>
                </c:pt>
                <c:pt idx="3">
                  <c:v>55</c:v>
                </c:pt>
                <c:pt idx="4">
                  <c:v>20</c:v>
                </c:pt>
                <c:pt idx="5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A-444F-9C38-F12A1A091D48}"/>
            </c:ext>
          </c:extLst>
        </c:ser>
        <c:ser>
          <c:idx val="1"/>
          <c:order val="1"/>
          <c:tx>
            <c:strRef>
              <c:f>'TABLAS-ANUAL'!$B$103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'TABLAS-ANUAL'!$C$100:$H$101</c:f>
              <c:strCache>
                <c:ptCount val="6"/>
                <c:pt idx="0">
                  <c:v>Psicológica </c:v>
                </c:pt>
                <c:pt idx="1">
                  <c:v>Física </c:v>
                </c:pt>
                <c:pt idx="2">
                  <c:v>Sexual </c:v>
                </c:pt>
                <c:pt idx="3">
                  <c:v>Economica</c:v>
                </c:pt>
                <c:pt idx="4">
                  <c:v>Patrimonial </c:v>
                </c:pt>
                <c:pt idx="5">
                  <c:v>No presentan violencia </c:v>
                </c:pt>
              </c:strCache>
            </c:strRef>
          </c:cat>
          <c:val>
            <c:numRef>
              <c:f>'TABLAS-ANUAL'!$C$103:$H$103</c:f>
              <c:numCache>
                <c:formatCode>General</c:formatCode>
                <c:ptCount val="6"/>
                <c:pt idx="0">
                  <c:v>167</c:v>
                </c:pt>
                <c:pt idx="1">
                  <c:v>73</c:v>
                </c:pt>
                <c:pt idx="2">
                  <c:v>25</c:v>
                </c:pt>
                <c:pt idx="3">
                  <c:v>32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A-444F-9C38-F12A1A091D48}"/>
            </c:ext>
          </c:extLst>
        </c:ser>
        <c:ser>
          <c:idx val="2"/>
          <c:order val="2"/>
          <c:tx>
            <c:strRef>
              <c:f>'TABLAS-ANUAL'!$B$104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'TABLAS-ANUAL'!$C$100:$H$101</c:f>
              <c:strCache>
                <c:ptCount val="6"/>
                <c:pt idx="0">
                  <c:v>Psicológica </c:v>
                </c:pt>
                <c:pt idx="1">
                  <c:v>Física </c:v>
                </c:pt>
                <c:pt idx="2">
                  <c:v>Sexual </c:v>
                </c:pt>
                <c:pt idx="3">
                  <c:v>Economica</c:v>
                </c:pt>
                <c:pt idx="4">
                  <c:v>Patrimonial </c:v>
                </c:pt>
                <c:pt idx="5">
                  <c:v>No presentan violencia </c:v>
                </c:pt>
              </c:strCache>
            </c:strRef>
          </c:cat>
          <c:val>
            <c:numRef>
              <c:f>'TABLAS-ANUAL'!$C$104:$H$104</c:f>
              <c:numCache>
                <c:formatCode>General</c:formatCode>
                <c:ptCount val="6"/>
                <c:pt idx="0">
                  <c:v>160</c:v>
                </c:pt>
                <c:pt idx="1">
                  <c:v>75</c:v>
                </c:pt>
                <c:pt idx="2">
                  <c:v>26</c:v>
                </c:pt>
                <c:pt idx="3">
                  <c:v>44</c:v>
                </c:pt>
                <c:pt idx="4">
                  <c:v>16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A-444F-9C38-F12A1A091D48}"/>
            </c:ext>
          </c:extLst>
        </c:ser>
        <c:ser>
          <c:idx val="3"/>
          <c:order val="3"/>
          <c:tx>
            <c:strRef>
              <c:f>'TABLAS-ANUAL'!$B$105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'TABLAS-ANUAL'!$C$100:$H$101</c:f>
              <c:strCache>
                <c:ptCount val="6"/>
                <c:pt idx="0">
                  <c:v>Psicológica </c:v>
                </c:pt>
                <c:pt idx="1">
                  <c:v>Física </c:v>
                </c:pt>
                <c:pt idx="2">
                  <c:v>Sexual </c:v>
                </c:pt>
                <c:pt idx="3">
                  <c:v>Economica</c:v>
                </c:pt>
                <c:pt idx="4">
                  <c:v>Patrimonial </c:v>
                </c:pt>
                <c:pt idx="5">
                  <c:v>No presentan violencia </c:v>
                </c:pt>
              </c:strCache>
            </c:strRef>
          </c:cat>
          <c:val>
            <c:numRef>
              <c:f>'TABLAS-ANUAL'!$C$105:$H$105</c:f>
              <c:numCache>
                <c:formatCode>General</c:formatCode>
                <c:ptCount val="6"/>
                <c:pt idx="0">
                  <c:v>116</c:v>
                </c:pt>
                <c:pt idx="1">
                  <c:v>53</c:v>
                </c:pt>
                <c:pt idx="2">
                  <c:v>18</c:v>
                </c:pt>
                <c:pt idx="3">
                  <c:v>33</c:v>
                </c:pt>
                <c:pt idx="4">
                  <c:v>13</c:v>
                </c:pt>
                <c:pt idx="5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A-444F-9C38-F12A1A091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6589808"/>
        <c:axId val="386590592"/>
      </c:barChart>
      <c:lineChart>
        <c:grouping val="standard"/>
        <c:varyColors val="0"/>
        <c:ser>
          <c:idx val="4"/>
          <c:order val="4"/>
          <c:tx>
            <c:strRef>
              <c:f>'TABLAS-ANUAL'!$B$106</c:f>
              <c:strCache>
                <c:ptCount val="1"/>
                <c:pt idx="0">
                  <c:v>TOTAL 2023</c:v>
                </c:pt>
              </c:strCache>
            </c:strRef>
          </c:tx>
          <c:spPr>
            <a:ln w="508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'TABLAS-ANUAL'!$C$100:$H$101</c:f>
              <c:strCache>
                <c:ptCount val="6"/>
                <c:pt idx="0">
                  <c:v>Psicológica </c:v>
                </c:pt>
                <c:pt idx="1">
                  <c:v>Física </c:v>
                </c:pt>
                <c:pt idx="2">
                  <c:v>Sexual </c:v>
                </c:pt>
                <c:pt idx="3">
                  <c:v>Economica</c:v>
                </c:pt>
                <c:pt idx="4">
                  <c:v>Patrimonial </c:v>
                </c:pt>
                <c:pt idx="5">
                  <c:v>No presentan violencia </c:v>
                </c:pt>
              </c:strCache>
            </c:strRef>
          </c:cat>
          <c:val>
            <c:numRef>
              <c:f>'TABLAS-ANUAL'!$C$106:$H$106</c:f>
              <c:numCache>
                <c:formatCode>General</c:formatCode>
                <c:ptCount val="6"/>
                <c:pt idx="0">
                  <c:v>672</c:v>
                </c:pt>
                <c:pt idx="1">
                  <c:v>344</c:v>
                </c:pt>
                <c:pt idx="2">
                  <c:v>105</c:v>
                </c:pt>
                <c:pt idx="3">
                  <c:v>164</c:v>
                </c:pt>
                <c:pt idx="4">
                  <c:v>59</c:v>
                </c:pt>
                <c:pt idx="5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AA-444F-9C38-F12A1A091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89808"/>
        <c:axId val="386590592"/>
      </c:lineChart>
      <c:catAx>
        <c:axId val="38658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0592"/>
        <c:crosses val="autoZero"/>
        <c:auto val="1"/>
        <c:lblAlgn val="ctr"/>
        <c:lblOffset val="100"/>
        <c:noMultiLvlLbl val="0"/>
      </c:catAx>
      <c:valAx>
        <c:axId val="386590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8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MODALIDAD DE VIOLENCIA QUE PRESENTAN  LAS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'TABLAS-ANUAL'!$B$152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'TABLAS-ANUAL'!$C$150:$N$151</c:f>
              <c:strCache>
                <c:ptCount val="12"/>
                <c:pt idx="0">
                  <c:v>Familiar 
</c:v>
                </c:pt>
                <c:pt idx="1">
                  <c:v>Abuso Sexual 
</c:v>
                </c:pt>
                <c:pt idx="2">
                  <c:v>Comunitaria 
</c:v>
                </c:pt>
                <c:pt idx="3">
                  <c:v>Digital
</c:v>
                </c:pt>
                <c:pt idx="4">
                  <c:v>Institucional
</c:v>
                </c:pt>
                <c:pt idx="5">
                  <c:v>Noviazgo
</c:v>
                </c:pt>
                <c:pt idx="6">
                  <c:v>Abuso Sexual</c:v>
                </c:pt>
                <c:pt idx="7">
                  <c:v>No presentan Violencia </c:v>
                </c:pt>
                <c:pt idx="8">
                  <c:v>Laboral</c:v>
                </c:pt>
                <c:pt idx="9">
                  <c:v>Feminicidio </c:v>
                </c:pt>
                <c:pt idx="10">
                  <c:v>Institucional </c:v>
                </c:pt>
                <c:pt idx="11">
                  <c:v>Obstetrica</c:v>
                </c:pt>
              </c:strCache>
            </c:strRef>
          </c:cat>
          <c:val>
            <c:numRef>
              <c:f>'TABLAS-ANUAL'!$C$152:$N$152</c:f>
              <c:numCache>
                <c:formatCode>General</c:formatCode>
                <c:ptCount val="12"/>
                <c:pt idx="0">
                  <c:v>170</c:v>
                </c:pt>
                <c:pt idx="1">
                  <c:v>8</c:v>
                </c:pt>
                <c:pt idx="2">
                  <c:v>14</c:v>
                </c:pt>
                <c:pt idx="3">
                  <c:v>2</c:v>
                </c:pt>
                <c:pt idx="4">
                  <c:v>0</c:v>
                </c:pt>
                <c:pt idx="5">
                  <c:v>16</c:v>
                </c:pt>
                <c:pt idx="6">
                  <c:v>19</c:v>
                </c:pt>
                <c:pt idx="7">
                  <c:v>390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C-492F-B8CA-3789DEB03D1A}"/>
            </c:ext>
          </c:extLst>
        </c:ser>
        <c:ser>
          <c:idx val="1"/>
          <c:order val="1"/>
          <c:tx>
            <c:strRef>
              <c:f>'TABLAS-ANUAL'!$B$153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'TABLAS-ANUAL'!$C$150:$N$151</c:f>
              <c:strCache>
                <c:ptCount val="12"/>
                <c:pt idx="0">
                  <c:v>Familiar 
</c:v>
                </c:pt>
                <c:pt idx="1">
                  <c:v>Abuso Sexual 
</c:v>
                </c:pt>
                <c:pt idx="2">
                  <c:v>Comunitaria 
</c:v>
                </c:pt>
                <c:pt idx="3">
                  <c:v>Digital
</c:v>
                </c:pt>
                <c:pt idx="4">
                  <c:v>Institucional
</c:v>
                </c:pt>
                <c:pt idx="5">
                  <c:v>Noviazgo
</c:v>
                </c:pt>
                <c:pt idx="6">
                  <c:v>Abuso Sexual</c:v>
                </c:pt>
                <c:pt idx="7">
                  <c:v>No presentan Violencia </c:v>
                </c:pt>
                <c:pt idx="8">
                  <c:v>Laboral</c:v>
                </c:pt>
                <c:pt idx="9">
                  <c:v>Feminicidio </c:v>
                </c:pt>
                <c:pt idx="10">
                  <c:v>Institucional </c:v>
                </c:pt>
                <c:pt idx="11">
                  <c:v>Obstetrica</c:v>
                </c:pt>
              </c:strCache>
            </c:strRef>
          </c:cat>
          <c:val>
            <c:numRef>
              <c:f>'TABLAS-ANUAL'!$C$153:$N$153</c:f>
              <c:numCache>
                <c:formatCode>General</c:formatCode>
                <c:ptCount val="12"/>
                <c:pt idx="0">
                  <c:v>115</c:v>
                </c:pt>
                <c:pt idx="1">
                  <c:v>1</c:v>
                </c:pt>
                <c:pt idx="2">
                  <c:v>36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C-492F-B8CA-3789DEB03D1A}"/>
            </c:ext>
          </c:extLst>
        </c:ser>
        <c:ser>
          <c:idx val="2"/>
          <c:order val="2"/>
          <c:tx>
            <c:strRef>
              <c:f>'TABLAS-ANUAL'!$B$154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'TABLAS-ANUAL'!$C$150:$N$151</c:f>
              <c:strCache>
                <c:ptCount val="12"/>
                <c:pt idx="0">
                  <c:v>Familiar 
</c:v>
                </c:pt>
                <c:pt idx="1">
                  <c:v>Abuso Sexual 
</c:v>
                </c:pt>
                <c:pt idx="2">
                  <c:v>Comunitaria 
</c:v>
                </c:pt>
                <c:pt idx="3">
                  <c:v>Digital
</c:v>
                </c:pt>
                <c:pt idx="4">
                  <c:v>Institucional
</c:v>
                </c:pt>
                <c:pt idx="5">
                  <c:v>Noviazgo
</c:v>
                </c:pt>
                <c:pt idx="6">
                  <c:v>Abuso Sexual</c:v>
                </c:pt>
                <c:pt idx="7">
                  <c:v>No presentan Violencia </c:v>
                </c:pt>
                <c:pt idx="8">
                  <c:v>Laboral</c:v>
                </c:pt>
                <c:pt idx="9">
                  <c:v>Feminicidio </c:v>
                </c:pt>
                <c:pt idx="10">
                  <c:v>Institucional </c:v>
                </c:pt>
                <c:pt idx="11">
                  <c:v>Obstetrica</c:v>
                </c:pt>
              </c:strCache>
            </c:strRef>
          </c:cat>
          <c:val>
            <c:numRef>
              <c:f>'TABLAS-ANUAL'!$C$154:$N$154</c:f>
              <c:numCache>
                <c:formatCode>General</c:formatCode>
                <c:ptCount val="12"/>
                <c:pt idx="0">
                  <c:v>124</c:v>
                </c:pt>
                <c:pt idx="1">
                  <c:v>0</c:v>
                </c:pt>
                <c:pt idx="2">
                  <c:v>25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CC-492F-B8CA-3789DEB03D1A}"/>
            </c:ext>
          </c:extLst>
        </c:ser>
        <c:ser>
          <c:idx val="3"/>
          <c:order val="3"/>
          <c:tx>
            <c:strRef>
              <c:f>'TABLAS-ANUAL'!$B$155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'TABLAS-ANUAL'!$C$150:$N$151</c:f>
              <c:strCache>
                <c:ptCount val="12"/>
                <c:pt idx="0">
                  <c:v>Familiar 
</c:v>
                </c:pt>
                <c:pt idx="1">
                  <c:v>Abuso Sexual 
</c:v>
                </c:pt>
                <c:pt idx="2">
                  <c:v>Comunitaria 
</c:v>
                </c:pt>
                <c:pt idx="3">
                  <c:v>Digital
</c:v>
                </c:pt>
                <c:pt idx="4">
                  <c:v>Institucional
</c:v>
                </c:pt>
                <c:pt idx="5">
                  <c:v>Noviazgo
</c:v>
                </c:pt>
                <c:pt idx="6">
                  <c:v>Abuso Sexual</c:v>
                </c:pt>
                <c:pt idx="7">
                  <c:v>No presentan Violencia </c:v>
                </c:pt>
                <c:pt idx="8">
                  <c:v>Laboral</c:v>
                </c:pt>
                <c:pt idx="9">
                  <c:v>Feminicidio </c:v>
                </c:pt>
                <c:pt idx="10">
                  <c:v>Institucional </c:v>
                </c:pt>
                <c:pt idx="11">
                  <c:v>Obstetrica</c:v>
                </c:pt>
              </c:strCache>
            </c:strRef>
          </c:cat>
          <c:val>
            <c:numRef>
              <c:f>'TABLAS-ANUAL'!$C$155:$N$155</c:f>
              <c:numCache>
                <c:formatCode>General</c:formatCode>
                <c:ptCount val="12"/>
                <c:pt idx="0">
                  <c:v>100</c:v>
                </c:pt>
                <c:pt idx="1">
                  <c:v>0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CC-492F-B8CA-3789DEB03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6595296"/>
        <c:axId val="386585496"/>
      </c:barChart>
      <c:lineChart>
        <c:grouping val="standard"/>
        <c:varyColors val="0"/>
        <c:ser>
          <c:idx val="4"/>
          <c:order val="4"/>
          <c:tx>
            <c:strRef>
              <c:f>'TABLAS-ANUAL'!$B$156</c:f>
              <c:strCache>
                <c:ptCount val="1"/>
                <c:pt idx="0">
                  <c:v>TOTAL 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0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2.114537591629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C7-4577-B7F7-363AD51D937D}"/>
                </c:ext>
              </c:extLst>
            </c:dLbl>
            <c:dLbl>
              <c:idx val="1"/>
              <c:layout>
                <c:manualLayout>
                  <c:x val="-7.784478287519471E-3"/>
                  <c:y val="-8.5903089659931986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461124994106269E-2"/>
                      <c:h val="5.57444972593220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C7-4577-B7F7-363AD51D937D}"/>
                </c:ext>
              </c:extLst>
            </c:dLbl>
            <c:dLbl>
              <c:idx val="2"/>
              <c:layout>
                <c:manualLayout>
                  <c:x val="-1.8562874251497052E-2"/>
                  <c:y val="-5.5506611780263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958083832335327E-2"/>
                      <c:h val="5.310132526978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C7-4577-B7F7-363AD51D937D}"/>
                </c:ext>
              </c:extLst>
            </c:dLbl>
            <c:dLbl>
              <c:idx val="3"/>
              <c:layout>
                <c:manualLayout>
                  <c:x val="-1.4970059880239568E-2"/>
                  <c:y val="-8.1938331675627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958083832335327E-2"/>
                      <c:h val="5.310132526978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C7-4577-B7F7-363AD51D937D}"/>
                </c:ext>
              </c:extLst>
            </c:dLbl>
            <c:dLbl>
              <c:idx val="4"/>
              <c:layout>
                <c:manualLayout>
                  <c:x val="-1.9760431892121226E-2"/>
                  <c:y val="-9.5154295685198731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461124994106269E-2"/>
                      <c:h val="4.78149812907129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C7-4577-B7F7-363AD51D937D}"/>
                </c:ext>
              </c:extLst>
            </c:dLbl>
            <c:dLbl>
              <c:idx val="5"/>
              <c:layout>
                <c:manualLayout>
                  <c:x val="-2.8143712574850301E-2"/>
                  <c:y val="-8.5902985598042728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562874251497009E-2"/>
                      <c:h val="5.04581532802492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BC7-4577-B7F7-363AD51D937D}"/>
                </c:ext>
              </c:extLst>
            </c:dLbl>
            <c:dLbl>
              <c:idx val="6"/>
              <c:layout>
                <c:manualLayout>
                  <c:x val="-4.3113772455089905E-2"/>
                  <c:y val="-9.1189329577115369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760479041916168E-2"/>
                      <c:h val="5.04581532802492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BC7-4577-B7F7-363AD51D937D}"/>
                </c:ext>
              </c:extLst>
            </c:dLbl>
            <c:dLbl>
              <c:idx val="8"/>
              <c:layout>
                <c:manualLayout>
                  <c:x val="-1.1377245508982128E-2"/>
                  <c:y val="-9.1189433639004724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461124994106269E-2"/>
                      <c:h val="5.57444972593220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BC7-4577-B7F7-363AD51D937D}"/>
                </c:ext>
              </c:extLst>
            </c:dLbl>
            <c:dLbl>
              <c:idx val="9"/>
              <c:layout>
                <c:manualLayout>
                  <c:x val="-1.6766419916073277E-2"/>
                  <c:y val="-9.2511019633773006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2868310622848786E-2"/>
                      <c:h val="5.83876692488583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9BC7-4577-B7F7-363AD51D937D}"/>
                </c:ext>
              </c:extLst>
            </c:dLbl>
            <c:dLbl>
              <c:idx val="10"/>
              <c:layout>
                <c:manualLayout>
                  <c:x val="-1.317365269461078E-2"/>
                  <c:y val="-8.7224675654700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526352020368711E-2"/>
                      <c:h val="5.310132526978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BC7-4577-B7F7-363AD51D937D}"/>
                </c:ext>
              </c:extLst>
            </c:dLbl>
            <c:dLbl>
              <c:idx val="11"/>
              <c:layout>
                <c:manualLayout>
                  <c:x val="-1.6766467065868262E-2"/>
                  <c:y val="-8.7224675654700268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658729784525438E-2"/>
                      <c:h val="5.310132526978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9BC7-4577-B7F7-363AD51D937D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'TABLAS-ANUAL'!$C$150:$N$151</c:f>
              <c:strCache>
                <c:ptCount val="12"/>
                <c:pt idx="0">
                  <c:v>Familiar 
</c:v>
                </c:pt>
                <c:pt idx="1">
                  <c:v>Abuso Sexual 
</c:v>
                </c:pt>
                <c:pt idx="2">
                  <c:v>Comunitaria 
</c:v>
                </c:pt>
                <c:pt idx="3">
                  <c:v>Digital
</c:v>
                </c:pt>
                <c:pt idx="4">
                  <c:v>Institucional
</c:v>
                </c:pt>
                <c:pt idx="5">
                  <c:v>Noviazgo
</c:v>
                </c:pt>
                <c:pt idx="6">
                  <c:v>Abuso Sexual</c:v>
                </c:pt>
                <c:pt idx="7">
                  <c:v>No presentan Violencia </c:v>
                </c:pt>
                <c:pt idx="8">
                  <c:v>Laboral</c:v>
                </c:pt>
                <c:pt idx="9">
                  <c:v>Feminicidio </c:v>
                </c:pt>
                <c:pt idx="10">
                  <c:v>Institucional </c:v>
                </c:pt>
                <c:pt idx="11">
                  <c:v>Obstetrica</c:v>
                </c:pt>
              </c:strCache>
            </c:strRef>
          </c:cat>
          <c:val>
            <c:numRef>
              <c:f>'TABLAS-ANUAL'!$C$156:$N$156</c:f>
              <c:numCache>
                <c:formatCode>General</c:formatCode>
                <c:ptCount val="12"/>
                <c:pt idx="0">
                  <c:v>509</c:v>
                </c:pt>
                <c:pt idx="1">
                  <c:v>9</c:v>
                </c:pt>
                <c:pt idx="2">
                  <c:v>90</c:v>
                </c:pt>
                <c:pt idx="3">
                  <c:v>13</c:v>
                </c:pt>
                <c:pt idx="4">
                  <c:v>7</c:v>
                </c:pt>
                <c:pt idx="5">
                  <c:v>20</c:v>
                </c:pt>
                <c:pt idx="6">
                  <c:v>19</c:v>
                </c:pt>
                <c:pt idx="7">
                  <c:v>391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CC-492F-B8CA-3789DEB03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95296"/>
        <c:axId val="386585496"/>
      </c:lineChart>
      <c:catAx>
        <c:axId val="38659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85496"/>
        <c:crosses val="autoZero"/>
        <c:auto val="1"/>
        <c:lblAlgn val="ctr"/>
        <c:lblOffset val="100"/>
        <c:noMultiLvlLbl val="0"/>
      </c:catAx>
      <c:valAx>
        <c:axId val="386585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6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VIOLENCIA PRESENTE EN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'TABLAS-ANUAL'!$T$68</c:f>
              <c:strCache>
                <c:ptCount val="1"/>
                <c:pt idx="0">
                  <c:v>ENE-MAR 2023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'TABLAS-ANUAL'!$U$66:$V$67</c:f>
              <c:strCache>
                <c:ptCount val="2"/>
                <c:pt idx="0">
                  <c:v>No presenta ningun tipo de modalidad de Violencia</c:v>
                </c:pt>
                <c:pt idx="1">
                  <c:v>Presenta algun tipo y modalidad de violencia</c:v>
                </c:pt>
              </c:strCache>
            </c:strRef>
          </c:cat>
          <c:val>
            <c:numRef>
              <c:f>'TABLAS-ANUAL'!$U$68:$V$68</c:f>
              <c:numCache>
                <c:formatCode>General</c:formatCode>
                <c:ptCount val="2"/>
                <c:pt idx="0">
                  <c:v>136</c:v>
                </c:pt>
                <c:pt idx="1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7-4EA7-A9AA-486BF5951B84}"/>
            </c:ext>
          </c:extLst>
        </c:ser>
        <c:ser>
          <c:idx val="1"/>
          <c:order val="1"/>
          <c:tx>
            <c:strRef>
              <c:f>'TABLAS-ANUAL'!$T$69</c:f>
              <c:strCache>
                <c:ptCount val="1"/>
                <c:pt idx="0">
                  <c:v>ABR-JUN 2023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'TABLAS-ANUAL'!$U$66:$V$67</c:f>
              <c:strCache>
                <c:ptCount val="2"/>
                <c:pt idx="0">
                  <c:v>No presenta ningun tipo de modalidad de Violencia</c:v>
                </c:pt>
                <c:pt idx="1">
                  <c:v>Presenta algun tipo y modalidad de violencia</c:v>
                </c:pt>
              </c:strCache>
            </c:strRef>
          </c:cat>
          <c:val>
            <c:numRef>
              <c:f>'TABLAS-ANUAL'!$U$69:$V$69</c:f>
              <c:numCache>
                <c:formatCode>General</c:formatCode>
                <c:ptCount val="2"/>
                <c:pt idx="0">
                  <c:v>391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47-4EA7-A9AA-486BF5951B84}"/>
            </c:ext>
          </c:extLst>
        </c:ser>
        <c:ser>
          <c:idx val="2"/>
          <c:order val="2"/>
          <c:tx>
            <c:strRef>
              <c:f>'TABLAS-ANUAL'!$T$70</c:f>
              <c:strCache>
                <c:ptCount val="1"/>
                <c:pt idx="0">
                  <c:v>JUL-SEP 2023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'TABLAS-ANUAL'!$U$66:$V$67</c:f>
              <c:strCache>
                <c:ptCount val="2"/>
                <c:pt idx="0">
                  <c:v>No presenta ningun tipo de modalidad de Violencia</c:v>
                </c:pt>
                <c:pt idx="1">
                  <c:v>Presenta algun tipo y modalidad de violencia</c:v>
                </c:pt>
              </c:strCache>
            </c:strRef>
          </c:cat>
          <c:val>
            <c:numRef>
              <c:f>'TABLAS-ANUAL'!$U$70:$V$70</c:f>
              <c:numCache>
                <c:formatCode>General</c:formatCode>
                <c:ptCount val="2"/>
                <c:pt idx="0">
                  <c:v>380</c:v>
                </c:pt>
                <c:pt idx="1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47-4EA7-A9AA-486BF5951B84}"/>
            </c:ext>
          </c:extLst>
        </c:ser>
        <c:ser>
          <c:idx val="3"/>
          <c:order val="3"/>
          <c:tx>
            <c:strRef>
              <c:f>'TABLAS-ANUAL'!$T$71</c:f>
              <c:strCache>
                <c:ptCount val="1"/>
                <c:pt idx="0">
                  <c:v>OCT-DIC 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'TABLAS-ANUAL'!$U$66:$V$67</c:f>
              <c:strCache>
                <c:ptCount val="2"/>
                <c:pt idx="0">
                  <c:v>No presenta ningun tipo de modalidad de Violencia</c:v>
                </c:pt>
                <c:pt idx="1">
                  <c:v>Presenta algun tipo y modalidad de violencia</c:v>
                </c:pt>
              </c:strCache>
            </c:strRef>
          </c:cat>
          <c:val>
            <c:numRef>
              <c:f>'TABLAS-ANUAL'!$U$71:$V$71</c:f>
              <c:numCache>
                <c:formatCode>General</c:formatCode>
                <c:ptCount val="2"/>
                <c:pt idx="0">
                  <c:v>324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47-4EA7-A9AA-486BF5951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386587064"/>
        <c:axId val="386592552"/>
      </c:barChart>
      <c:lineChart>
        <c:grouping val="standard"/>
        <c:varyColors val="0"/>
        <c:ser>
          <c:idx val="4"/>
          <c:order val="4"/>
          <c:tx>
            <c:strRef>
              <c:f>'TABLAS-ANUAL'!$T$72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-8.0076627547222723E-2"/>
                  <c:y val="-5.2852846854090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47-4EA7-A9AA-486BF5951B84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'TABLAS-ANUAL'!$U$66:$V$67</c:f>
              <c:strCache>
                <c:ptCount val="2"/>
                <c:pt idx="0">
                  <c:v>No presenta ningun tipo de modalidad de Violencia</c:v>
                </c:pt>
                <c:pt idx="1">
                  <c:v>Presenta algun tipo y modalidad de violencia</c:v>
                </c:pt>
              </c:strCache>
            </c:strRef>
          </c:cat>
          <c:val>
            <c:numRef>
              <c:f>'TABLAS-ANUAL'!$U$72:$V$72</c:f>
              <c:numCache>
                <c:formatCode>General</c:formatCode>
                <c:ptCount val="2"/>
                <c:pt idx="0" formatCode="#,##0">
                  <c:v>1231</c:v>
                </c:pt>
                <c:pt idx="1">
                  <c:v>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47-4EA7-A9AA-486BF5951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87064"/>
        <c:axId val="386592552"/>
      </c:lineChart>
      <c:catAx>
        <c:axId val="3865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2552"/>
        <c:crosses val="autoZero"/>
        <c:auto val="1"/>
        <c:lblAlgn val="ctr"/>
        <c:lblOffset val="100"/>
        <c:noMultiLvlLbl val="0"/>
      </c:catAx>
      <c:valAx>
        <c:axId val="386592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NIVELES DE RIESGO  Y CASOS DE VIOLENCIAQUE PRESENTE 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'TABLAS-ANUAL'!$B$87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'TABLAS-ANUAL'!$C$85:$F$86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</c:v>
                </c:pt>
                <c:pt idx="3">
                  <c:v>Riesgo Alto</c:v>
                </c:pt>
              </c:strCache>
            </c:strRef>
          </c:cat>
          <c:val>
            <c:numRef>
              <c:f>'TABLAS-ANUAL'!$C$87:$F$87</c:f>
              <c:numCache>
                <c:formatCode>General</c:formatCode>
                <c:ptCount val="4"/>
                <c:pt idx="0">
                  <c:v>62</c:v>
                </c:pt>
                <c:pt idx="1">
                  <c:v>153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7-4792-BC50-D854569526BA}"/>
            </c:ext>
          </c:extLst>
        </c:ser>
        <c:ser>
          <c:idx val="1"/>
          <c:order val="1"/>
          <c:tx>
            <c:strRef>
              <c:f>'TABLAS-ANUAL'!$B$88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'TABLAS-ANUAL'!$C$85:$F$86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</c:v>
                </c:pt>
                <c:pt idx="3">
                  <c:v>Riesgo Alto</c:v>
                </c:pt>
              </c:strCache>
            </c:strRef>
          </c:cat>
          <c:val>
            <c:numRef>
              <c:f>'TABLAS-ANUAL'!$C$88:$F$88</c:f>
              <c:numCache>
                <c:formatCode>General</c:formatCode>
                <c:ptCount val="4"/>
                <c:pt idx="0">
                  <c:v>33</c:v>
                </c:pt>
                <c:pt idx="1">
                  <c:v>129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77-4792-BC50-D854569526BA}"/>
            </c:ext>
          </c:extLst>
        </c:ser>
        <c:ser>
          <c:idx val="2"/>
          <c:order val="2"/>
          <c:tx>
            <c:strRef>
              <c:f>'TABLAS-ANUAL'!$B$89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'TABLAS-ANUAL'!$C$85:$F$86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</c:v>
                </c:pt>
                <c:pt idx="3">
                  <c:v>Riesgo Alto</c:v>
                </c:pt>
              </c:strCache>
            </c:strRef>
          </c:cat>
          <c:val>
            <c:numRef>
              <c:f>'TABLAS-ANUAL'!$C$89:$F$89</c:f>
              <c:numCache>
                <c:formatCode>General</c:formatCode>
                <c:ptCount val="4"/>
                <c:pt idx="0">
                  <c:v>38</c:v>
                </c:pt>
                <c:pt idx="1">
                  <c:v>99</c:v>
                </c:pt>
                <c:pt idx="2">
                  <c:v>17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77-4792-BC50-D854569526BA}"/>
            </c:ext>
          </c:extLst>
        </c:ser>
        <c:ser>
          <c:idx val="3"/>
          <c:order val="3"/>
          <c:tx>
            <c:strRef>
              <c:f>'TABLAS-ANUAL'!$B$90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'TABLAS-ANUAL'!$C$85:$F$86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</c:v>
                </c:pt>
                <c:pt idx="3">
                  <c:v>Riesgo Alto</c:v>
                </c:pt>
              </c:strCache>
            </c:strRef>
          </c:cat>
          <c:val>
            <c:numRef>
              <c:f>'TABLAS-ANUAL'!$C$90:$F$90</c:f>
              <c:numCache>
                <c:formatCode>General</c:formatCode>
                <c:ptCount val="4"/>
                <c:pt idx="0">
                  <c:v>38</c:v>
                </c:pt>
                <c:pt idx="1">
                  <c:v>77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77-4792-BC50-D85456952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589416"/>
        <c:axId val="386593336"/>
      </c:barChart>
      <c:lineChart>
        <c:grouping val="standard"/>
        <c:varyColors val="0"/>
        <c:ser>
          <c:idx val="4"/>
          <c:order val="4"/>
          <c:tx>
            <c:strRef>
              <c:f>'TABLAS-ANUAL'!$B$91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'TABLAS-ANUAL'!$C$85:$F$86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</c:v>
                </c:pt>
                <c:pt idx="3">
                  <c:v>Riesgo Alto</c:v>
                </c:pt>
              </c:strCache>
            </c:strRef>
          </c:cat>
          <c:val>
            <c:numRef>
              <c:f>'TABLAS-ANUAL'!$C$91:$F$91</c:f>
              <c:numCache>
                <c:formatCode>General</c:formatCode>
                <c:ptCount val="4"/>
                <c:pt idx="0">
                  <c:v>171</c:v>
                </c:pt>
                <c:pt idx="1">
                  <c:v>458</c:v>
                </c:pt>
                <c:pt idx="2">
                  <c:v>42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77-4792-BC50-D85456952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89416"/>
        <c:axId val="386593336"/>
      </c:lineChart>
      <c:catAx>
        <c:axId val="38658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3336"/>
        <c:crosses val="autoZero"/>
        <c:auto val="1"/>
        <c:lblAlgn val="ctr"/>
        <c:lblOffset val="100"/>
        <c:noMultiLvlLbl val="0"/>
      </c:catAx>
      <c:valAx>
        <c:axId val="386593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8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MOTIVOS DE CONSULTA **TOTAL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'TABLAS-ANUAL'!$L$117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6140350877192978E-3"/>
                  <c:y val="-5.7934854141261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AC-4191-93D3-BBAAB3198F41}"/>
                </c:ext>
              </c:extLst>
            </c:dLbl>
            <c:dLbl>
              <c:idx val="1"/>
              <c:layout>
                <c:manualLayout>
                  <c:x val="-1.4035087719298272E-2"/>
                  <c:y val="6.09840569908017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DAC-4191-93D3-BBAAB3198F41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'TABLAS-ANUAL'!$M$115:$T$116</c:f>
              <c:strCache>
                <c:ptCount val="8"/>
                <c:pt idx="0">
                  <c:v>Inestabilidad Emocional </c:v>
                </c:pt>
                <c:pt idx="1">
                  <c:v>Violencia Familiar</c:v>
                </c:pt>
                <c:pt idx="2">
                  <c:v>Duelo</c:v>
                </c:pt>
                <c:pt idx="3">
                  <c:v>Indirecta de Feminicidio</c:v>
                </c:pt>
                <c:pt idx="4">
                  <c:v>Violencia Comunitaria</c:v>
                </c:pt>
                <c:pt idx="5">
                  <c:v>Otros </c:v>
                </c:pt>
                <c:pt idx="6">
                  <c:v>Violencia Sexual</c:v>
                </c:pt>
                <c:pt idx="7">
                  <c:v>Violencia en el Noviazgo </c:v>
                </c:pt>
              </c:strCache>
            </c:strRef>
          </c:cat>
          <c:val>
            <c:numRef>
              <c:f>'TABLAS-ANUAL'!$M$117:$T$117</c:f>
              <c:numCache>
                <c:formatCode>General</c:formatCode>
                <c:ptCount val="8"/>
                <c:pt idx="0">
                  <c:v>335</c:v>
                </c:pt>
                <c:pt idx="1">
                  <c:v>170</c:v>
                </c:pt>
                <c:pt idx="2">
                  <c:v>40</c:v>
                </c:pt>
                <c:pt idx="3">
                  <c:v>0</c:v>
                </c:pt>
                <c:pt idx="4">
                  <c:v>0</c:v>
                </c:pt>
                <c:pt idx="5">
                  <c:v>39</c:v>
                </c:pt>
                <c:pt idx="6">
                  <c:v>19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C-4191-93D3-BBAAB3198F41}"/>
            </c:ext>
          </c:extLst>
        </c:ser>
        <c:ser>
          <c:idx val="1"/>
          <c:order val="1"/>
          <c:tx>
            <c:strRef>
              <c:f>'TABLAS-ANUAL'!$L$118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2105263157894736E-3"/>
                  <c:y val="-1.118028129275010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DAC-4191-93D3-BBAAB3198F41}"/>
                </c:ext>
              </c:extLst>
            </c:dLbl>
            <c:dLbl>
              <c:idx val="1"/>
              <c:layout>
                <c:manualLayout>
                  <c:x val="-2.5730696908840406E-17"/>
                  <c:y val="-2.4393622796320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DAC-4191-93D3-BBAAB3198F41}"/>
                </c:ext>
              </c:extLst>
            </c:dLbl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'TABLAS-ANUAL'!$M$115:$T$116</c:f>
              <c:strCache>
                <c:ptCount val="8"/>
                <c:pt idx="0">
                  <c:v>Inestabilidad Emocional </c:v>
                </c:pt>
                <c:pt idx="1">
                  <c:v>Violencia Familiar</c:v>
                </c:pt>
                <c:pt idx="2">
                  <c:v>Duelo</c:v>
                </c:pt>
                <c:pt idx="3">
                  <c:v>Indirecta de Feminicidio</c:v>
                </c:pt>
                <c:pt idx="4">
                  <c:v>Violencia Comunitaria</c:v>
                </c:pt>
                <c:pt idx="5">
                  <c:v>Otros </c:v>
                </c:pt>
                <c:pt idx="6">
                  <c:v>Violencia Sexual</c:v>
                </c:pt>
                <c:pt idx="7">
                  <c:v>Violencia en el Noviazgo </c:v>
                </c:pt>
              </c:strCache>
            </c:strRef>
          </c:cat>
          <c:val>
            <c:numRef>
              <c:f>'TABLAS-ANUAL'!$M$118:$T$118</c:f>
              <c:numCache>
                <c:formatCode>General</c:formatCode>
                <c:ptCount val="8"/>
                <c:pt idx="0">
                  <c:v>347</c:v>
                </c:pt>
                <c:pt idx="1">
                  <c:v>112</c:v>
                </c:pt>
                <c:pt idx="2">
                  <c:v>32</c:v>
                </c:pt>
                <c:pt idx="3">
                  <c:v>23</c:v>
                </c:pt>
                <c:pt idx="4">
                  <c:v>23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C-4191-93D3-BBAAB3198F41}"/>
            </c:ext>
          </c:extLst>
        </c:ser>
        <c:ser>
          <c:idx val="2"/>
          <c:order val="2"/>
          <c:tx>
            <c:strRef>
              <c:f>'TABLAS-ANUAL'!$L$119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6140350877192727E-3"/>
                  <c:y val="-6.09840569908017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DAC-4191-93D3-BBAAB3198F41}"/>
                </c:ext>
              </c:extLst>
            </c:dLbl>
            <c:dLbl>
              <c:idx val="1"/>
              <c:layout>
                <c:manualLayout>
                  <c:x val="7.0175438596491229E-3"/>
                  <c:y val="9.1476085486202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DAC-4191-93D3-BBAAB3198F41}"/>
                </c:ext>
              </c:extLst>
            </c:dLbl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'TABLAS-ANUAL'!$M$115:$T$116</c:f>
              <c:strCache>
                <c:ptCount val="8"/>
                <c:pt idx="0">
                  <c:v>Inestabilidad Emocional </c:v>
                </c:pt>
                <c:pt idx="1">
                  <c:v>Violencia Familiar</c:v>
                </c:pt>
                <c:pt idx="2">
                  <c:v>Duelo</c:v>
                </c:pt>
                <c:pt idx="3">
                  <c:v>Indirecta de Feminicidio</c:v>
                </c:pt>
                <c:pt idx="4">
                  <c:v>Violencia Comunitaria</c:v>
                </c:pt>
                <c:pt idx="5">
                  <c:v>Otros </c:v>
                </c:pt>
                <c:pt idx="6">
                  <c:v>Violencia Sexual</c:v>
                </c:pt>
                <c:pt idx="7">
                  <c:v>Violencia en el Noviazgo </c:v>
                </c:pt>
              </c:strCache>
            </c:strRef>
          </c:cat>
          <c:val>
            <c:numRef>
              <c:f>'TABLAS-ANUAL'!$M$119:$T$119</c:f>
              <c:numCache>
                <c:formatCode>General</c:formatCode>
                <c:ptCount val="8"/>
                <c:pt idx="0">
                  <c:v>341</c:v>
                </c:pt>
                <c:pt idx="1">
                  <c:v>123</c:v>
                </c:pt>
                <c:pt idx="2">
                  <c:v>28</c:v>
                </c:pt>
                <c:pt idx="3">
                  <c:v>8</c:v>
                </c:pt>
                <c:pt idx="4">
                  <c:v>20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C-4191-93D3-BBAAB3198F41}"/>
            </c:ext>
          </c:extLst>
        </c:ser>
        <c:ser>
          <c:idx val="3"/>
          <c:order val="3"/>
          <c:tx>
            <c:strRef>
              <c:f>'TABLAS-ANUAL'!$L$120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26315789473683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AC-4191-93D3-BBAAB3198F41}"/>
                </c:ext>
              </c:extLst>
            </c:dLbl>
            <c:dLbl>
              <c:idx val="1"/>
              <c:layout>
                <c:manualLayout>
                  <c:x val="1.8245614035087669E-2"/>
                  <c:y val="-1.118028129275010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DAC-4191-93D3-BBAAB3198F41}"/>
                </c:ext>
              </c:extLst>
            </c:dLbl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'TABLAS-ANUAL'!$M$115:$T$116</c:f>
              <c:strCache>
                <c:ptCount val="8"/>
                <c:pt idx="0">
                  <c:v>Inestabilidad Emocional </c:v>
                </c:pt>
                <c:pt idx="1">
                  <c:v>Violencia Familiar</c:v>
                </c:pt>
                <c:pt idx="2">
                  <c:v>Duelo</c:v>
                </c:pt>
                <c:pt idx="3">
                  <c:v>Indirecta de Feminicidio</c:v>
                </c:pt>
                <c:pt idx="4">
                  <c:v>Violencia Comunitaria</c:v>
                </c:pt>
                <c:pt idx="5">
                  <c:v>Otros </c:v>
                </c:pt>
                <c:pt idx="6">
                  <c:v>Violencia Sexual</c:v>
                </c:pt>
                <c:pt idx="7">
                  <c:v>Violencia en el Noviazgo </c:v>
                </c:pt>
              </c:strCache>
            </c:strRef>
          </c:cat>
          <c:val>
            <c:numRef>
              <c:f>'TABLAS-ANUAL'!$M$120:$T$120</c:f>
              <c:numCache>
                <c:formatCode>General</c:formatCode>
                <c:ptCount val="8"/>
                <c:pt idx="0">
                  <c:v>294</c:v>
                </c:pt>
                <c:pt idx="1">
                  <c:v>100</c:v>
                </c:pt>
                <c:pt idx="2">
                  <c:v>27</c:v>
                </c:pt>
                <c:pt idx="3">
                  <c:v>4</c:v>
                </c:pt>
                <c:pt idx="4">
                  <c:v>13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AC-4191-93D3-BBAAB3198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6595688"/>
        <c:axId val="386590984"/>
      </c:barChart>
      <c:lineChart>
        <c:grouping val="standard"/>
        <c:varyColors val="0"/>
        <c:ser>
          <c:idx val="4"/>
          <c:order val="4"/>
          <c:tx>
            <c:strRef>
              <c:f>'TABLAS-ANUAL'!$L$121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1.82952170972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AC-4191-93D3-BBAAB3198F41}"/>
                </c:ext>
              </c:extLst>
            </c:dLbl>
            <c:dLbl>
              <c:idx val="1"/>
              <c:layout>
                <c:manualLayout>
                  <c:x val="8.4210526315789454E-3"/>
                  <c:y val="-3.3541111297584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056140350877186E-2"/>
                      <c:h val="5.38184302943825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DAC-4191-93D3-BBAAB3198F41}"/>
                </c:ext>
              </c:extLst>
            </c:dLbl>
            <c:dLbl>
              <c:idx val="2"/>
              <c:layout>
                <c:manualLayout>
                  <c:x val="-1.1929824561403511E-2"/>
                  <c:y val="-6.0983936943445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231578947368415E-2"/>
                      <c:h val="5.38184302943825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DAC-4191-93D3-BBAAB3198F41}"/>
                </c:ext>
              </c:extLst>
            </c:dLbl>
            <c:dLbl>
              <c:idx val="3"/>
              <c:layout>
                <c:manualLayout>
                  <c:x val="-3.4385964912280652E-2"/>
                  <c:y val="-9.1475845391490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119298245614032E-2"/>
                      <c:h val="5.38184302943825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DAC-4191-93D3-BBAAB3198F41}"/>
                </c:ext>
              </c:extLst>
            </c:dLbl>
            <c:dLbl>
              <c:idx val="4"/>
              <c:layout>
                <c:manualLayout>
                  <c:x val="-3.1578947368421054E-2"/>
                  <c:y val="-9.1475845391490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119298245614032E-2"/>
                      <c:h val="5.38184302943825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DAC-4191-93D3-BBAAB3198F41}"/>
                </c:ext>
              </c:extLst>
            </c:dLbl>
            <c:dLbl>
              <c:idx val="5"/>
              <c:layout>
                <c:manualLayout>
                  <c:x val="-3.0175438596491227E-2"/>
                  <c:y val="-7.0131425444709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119298245614032E-2"/>
                      <c:h val="5.38184302943825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DAC-4191-93D3-BBAAB3198F41}"/>
                </c:ext>
              </c:extLst>
            </c:dLbl>
            <c:dLbl>
              <c:idx val="6"/>
              <c:layout>
                <c:manualLayout>
                  <c:x val="-2.8771929824561403E-2"/>
                  <c:y val="-9.7574371137926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119298245614032E-2"/>
                      <c:h val="5.38184302943825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DAC-4191-93D3-BBAAB3198F41}"/>
                </c:ext>
              </c:extLst>
            </c:dLbl>
            <c:dLbl>
              <c:idx val="7"/>
              <c:layout>
                <c:manualLayout>
                  <c:x val="-2.2456140350877191E-2"/>
                  <c:y val="-9.7574371137926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22807017543862E-2"/>
                      <c:h val="5.38184302943825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DAC-4191-93D3-BBAAB3198F41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'TABLAS-ANUAL'!$M$115:$T$116</c:f>
              <c:strCache>
                <c:ptCount val="8"/>
                <c:pt idx="0">
                  <c:v>Inestabilidad Emocional </c:v>
                </c:pt>
                <c:pt idx="1">
                  <c:v>Violencia Familiar</c:v>
                </c:pt>
                <c:pt idx="2">
                  <c:v>Duelo</c:v>
                </c:pt>
                <c:pt idx="3">
                  <c:v>Indirecta de Feminicidio</c:v>
                </c:pt>
                <c:pt idx="4">
                  <c:v>Violencia Comunitaria</c:v>
                </c:pt>
                <c:pt idx="5">
                  <c:v>Otros </c:v>
                </c:pt>
                <c:pt idx="6">
                  <c:v>Violencia Sexual</c:v>
                </c:pt>
                <c:pt idx="7">
                  <c:v>Violencia en el Noviazgo </c:v>
                </c:pt>
              </c:strCache>
            </c:strRef>
          </c:cat>
          <c:val>
            <c:numRef>
              <c:f>'TABLAS-ANUAL'!$M$121:$T$121</c:f>
              <c:numCache>
                <c:formatCode>General</c:formatCode>
                <c:ptCount val="8"/>
                <c:pt idx="0" formatCode="#,##0">
                  <c:v>1317</c:v>
                </c:pt>
                <c:pt idx="1">
                  <c:v>505</c:v>
                </c:pt>
                <c:pt idx="2">
                  <c:v>127</c:v>
                </c:pt>
                <c:pt idx="3">
                  <c:v>35</c:v>
                </c:pt>
                <c:pt idx="4">
                  <c:v>56</c:v>
                </c:pt>
                <c:pt idx="5">
                  <c:v>91</c:v>
                </c:pt>
                <c:pt idx="6">
                  <c:v>19</c:v>
                </c:pt>
                <c:pt idx="7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AC-4191-93D3-BBAAB3198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95688"/>
        <c:axId val="386590984"/>
      </c:lineChart>
      <c:catAx>
        <c:axId val="38659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0984"/>
        <c:crosses val="autoZero"/>
        <c:auto val="1"/>
        <c:lblAlgn val="ctr"/>
        <c:lblOffset val="100"/>
        <c:noMultiLvlLbl val="0"/>
      </c:catAx>
      <c:valAx>
        <c:axId val="38659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51490537367043"/>
          <c:y val="0.9252837259242026"/>
          <c:w val="0.70897007874015749"/>
          <c:h val="6.25194626776370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CANALIZACIÓNES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'TABLAS-ANUAL'!$H$87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'TABLAS-ANUAL'!$I$85:$N$86</c:f>
              <c:strCache>
                <c:ptCount val="6"/>
                <c:pt idx="0">
                  <c:v>Colegio de Psicologos</c:v>
                </c:pt>
                <c:pt idx="1">
                  <c:v>DIF</c:v>
                </c:pt>
                <c:pt idx="2">
                  <c:v>Centro de Salud Urbano</c:v>
                </c:pt>
                <c:pt idx="3">
                  <c:v>IMSS Psiquiatría </c:v>
                </c:pt>
                <c:pt idx="4">
                  <c:v>CESAM Psiquiatría</c:v>
                </c:pt>
                <c:pt idx="5">
                  <c:v>COMCA</c:v>
                </c:pt>
              </c:strCache>
            </c:strRef>
          </c:cat>
          <c:val>
            <c:numRef>
              <c:f>'TABLAS-ANUAL'!$I$87:$N$87</c:f>
              <c:numCache>
                <c:formatCode>General</c:formatCode>
                <c:ptCount val="6"/>
                <c:pt idx="0">
                  <c:v>4</c:v>
                </c:pt>
                <c:pt idx="1">
                  <c:v>13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5-41F0-8403-2C931B4FFA0F}"/>
            </c:ext>
          </c:extLst>
        </c:ser>
        <c:ser>
          <c:idx val="1"/>
          <c:order val="1"/>
          <c:tx>
            <c:strRef>
              <c:f>'TABLAS-ANUAL'!$H$88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'TABLAS-ANUAL'!$I$85:$N$86</c:f>
              <c:strCache>
                <c:ptCount val="6"/>
                <c:pt idx="0">
                  <c:v>Colegio de Psicologos</c:v>
                </c:pt>
                <c:pt idx="1">
                  <c:v>DIF</c:v>
                </c:pt>
                <c:pt idx="2">
                  <c:v>Centro de Salud Urbano</c:v>
                </c:pt>
                <c:pt idx="3">
                  <c:v>IMSS Psiquiatría </c:v>
                </c:pt>
                <c:pt idx="4">
                  <c:v>CESAM Psiquiatría</c:v>
                </c:pt>
                <c:pt idx="5">
                  <c:v>COMCA</c:v>
                </c:pt>
              </c:strCache>
            </c:strRef>
          </c:cat>
          <c:val>
            <c:numRef>
              <c:f>'TABLAS-ANUAL'!$I$88:$N$88</c:f>
              <c:numCache>
                <c:formatCode>General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5-41F0-8403-2C931B4FFA0F}"/>
            </c:ext>
          </c:extLst>
        </c:ser>
        <c:ser>
          <c:idx val="2"/>
          <c:order val="2"/>
          <c:tx>
            <c:strRef>
              <c:f>'TABLAS-ANUAL'!$H$89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'TABLAS-ANUAL'!$I$85:$N$86</c:f>
              <c:strCache>
                <c:ptCount val="6"/>
                <c:pt idx="0">
                  <c:v>Colegio de Psicologos</c:v>
                </c:pt>
                <c:pt idx="1">
                  <c:v>DIF</c:v>
                </c:pt>
                <c:pt idx="2">
                  <c:v>Centro de Salud Urbano</c:v>
                </c:pt>
                <c:pt idx="3">
                  <c:v>IMSS Psiquiatría </c:v>
                </c:pt>
                <c:pt idx="4">
                  <c:v>CESAM Psiquiatría</c:v>
                </c:pt>
                <c:pt idx="5">
                  <c:v>COMCA</c:v>
                </c:pt>
              </c:strCache>
            </c:strRef>
          </c:cat>
          <c:val>
            <c:numRef>
              <c:f>'TABLAS-ANUAL'!$I$89:$N$89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25-41F0-8403-2C931B4FFA0F}"/>
            </c:ext>
          </c:extLst>
        </c:ser>
        <c:ser>
          <c:idx val="3"/>
          <c:order val="3"/>
          <c:tx>
            <c:strRef>
              <c:f>'TABLAS-ANUAL'!$H$90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'TABLAS-ANUAL'!$I$85:$N$86</c:f>
              <c:strCache>
                <c:ptCount val="6"/>
                <c:pt idx="0">
                  <c:v>Colegio de Psicologos</c:v>
                </c:pt>
                <c:pt idx="1">
                  <c:v>DIF</c:v>
                </c:pt>
                <c:pt idx="2">
                  <c:v>Centro de Salud Urbano</c:v>
                </c:pt>
                <c:pt idx="3">
                  <c:v>IMSS Psiquiatría </c:v>
                </c:pt>
                <c:pt idx="4">
                  <c:v>CESAM Psiquiatría</c:v>
                </c:pt>
                <c:pt idx="5">
                  <c:v>COMCA</c:v>
                </c:pt>
              </c:strCache>
            </c:strRef>
          </c:cat>
          <c:val>
            <c:numRef>
              <c:f>'TABLAS-ANUAL'!$I$90:$N$90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25-41F0-8403-2C931B4FF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6596080"/>
        <c:axId val="386592944"/>
      </c:barChart>
      <c:lineChart>
        <c:grouping val="standard"/>
        <c:varyColors val="0"/>
        <c:ser>
          <c:idx val="4"/>
          <c:order val="4"/>
          <c:tx>
            <c:strRef>
              <c:f>'TABLAS-ANUAL'!$H$91</c:f>
              <c:strCache>
                <c:ptCount val="1"/>
                <c:pt idx="0">
                  <c:v>TOTAL 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'TABLAS-ANUAL'!$I$85:$N$86</c:f>
              <c:strCache>
                <c:ptCount val="6"/>
                <c:pt idx="0">
                  <c:v>Colegio de Psicologos</c:v>
                </c:pt>
                <c:pt idx="1">
                  <c:v>DIF</c:v>
                </c:pt>
                <c:pt idx="2">
                  <c:v>Centro de Salud Urbano</c:v>
                </c:pt>
                <c:pt idx="3">
                  <c:v>IMSS Psiquiatría </c:v>
                </c:pt>
                <c:pt idx="4">
                  <c:v>CESAM Psiquiatría</c:v>
                </c:pt>
                <c:pt idx="5">
                  <c:v>COMCA</c:v>
                </c:pt>
              </c:strCache>
            </c:strRef>
          </c:cat>
          <c:val>
            <c:numRef>
              <c:f>'TABLAS-ANUAL'!$I$91:$N$91</c:f>
              <c:numCache>
                <c:formatCode>General</c:formatCode>
                <c:ptCount val="6"/>
                <c:pt idx="0">
                  <c:v>26</c:v>
                </c:pt>
                <c:pt idx="1">
                  <c:v>31</c:v>
                </c:pt>
                <c:pt idx="2">
                  <c:v>25</c:v>
                </c:pt>
                <c:pt idx="3">
                  <c:v>7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25-41F0-8403-2C931B4FF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96080"/>
        <c:axId val="386592944"/>
      </c:lineChart>
      <c:catAx>
        <c:axId val="38659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2944"/>
        <c:crosses val="autoZero"/>
        <c:auto val="1"/>
        <c:lblAlgn val="ctr"/>
        <c:lblOffset val="100"/>
        <c:noMultiLvlLbl val="0"/>
      </c:catAx>
      <c:valAx>
        <c:axId val="386592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DERIVACIÓN A ÁREAS DE ATENCIÓN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'!$BC$27</c:f>
              <c:strCache>
                <c:ptCount val="1"/>
                <c:pt idx="0">
                  <c:v>ABR-JUN 2024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'!$BD$20:$BJ$20</c:f>
              <c:strCache>
                <c:ptCount val="7"/>
                <c:pt idx="0">
                  <c:v>Psicología
36.84%</c:v>
                </c:pt>
                <c:pt idx="1">
                  <c:v>Jurídico
17.62%</c:v>
                </c:pt>
                <c:pt idx="2">
                  <c:v>Psico-Jurídico IMM
35.69%</c:v>
                </c:pt>
                <c:pt idx="3">
                  <c:v>Ninguna
0.68%</c:v>
                </c:pt>
                <c:pt idx="4">
                  <c:v>Psicología IQM
0.91%</c:v>
                </c:pt>
                <c:pt idx="5">
                  <c:v>Jurídico IQM
0.45%</c:v>
                </c:pt>
                <c:pt idx="6">
                  <c:v>Psico-Jurídico IQM
7.78%</c:v>
                </c:pt>
              </c:strCache>
            </c:strRef>
          </c:cat>
          <c:val>
            <c:numRef>
              <c:f>'TABLAS '!$BD$27:$BJ$27</c:f>
              <c:numCache>
                <c:formatCode>General</c:formatCode>
                <c:ptCount val="7"/>
                <c:pt idx="0">
                  <c:v>161</c:v>
                </c:pt>
                <c:pt idx="1">
                  <c:v>77</c:v>
                </c:pt>
                <c:pt idx="2">
                  <c:v>156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B8-4D9B-B00E-5DFC7CE56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637136"/>
        <c:axId val="2756430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'!$BC$21</c15:sqref>
                        </c15:formulaRef>
                      </c:ext>
                    </c:extLst>
                    <c:strCache>
                      <c:ptCount val="1"/>
                      <c:pt idx="0">
                        <c:v>ENE-MAR 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'!$BD$20:$BJ$20</c15:sqref>
                        </c15:formulaRef>
                      </c:ext>
                    </c:extLst>
                    <c:strCache>
                      <c:ptCount val="7"/>
                      <c:pt idx="0">
                        <c:v>Psicología
36.84%</c:v>
                      </c:pt>
                      <c:pt idx="1">
                        <c:v>Jurídico
17.62%</c:v>
                      </c:pt>
                      <c:pt idx="2">
                        <c:v>Psico-Jurídico IMM
35.69%</c:v>
                      </c:pt>
                      <c:pt idx="3">
                        <c:v>Ninguna
0.68%</c:v>
                      </c:pt>
                      <c:pt idx="4">
                        <c:v>Psicología IQM
0.91%</c:v>
                      </c:pt>
                      <c:pt idx="5">
                        <c:v>Jurídico IQM
0.45%</c:v>
                      </c:pt>
                      <c:pt idx="6">
                        <c:v>Psico-Jurídico IQM
7.78%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'!$BD$21:$BJ$21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797-4C12-8E71-EB089C00966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'!$BC$22</c15:sqref>
                        </c15:formulaRef>
                      </c:ext>
                    </c:extLst>
                    <c:strCache>
                      <c:ptCount val="1"/>
                      <c:pt idx="0">
                        <c:v>ABR-JUN 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'!$BD$20:$BJ$20</c15:sqref>
                        </c15:formulaRef>
                      </c:ext>
                    </c:extLst>
                    <c:strCache>
                      <c:ptCount val="7"/>
                      <c:pt idx="0">
                        <c:v>Psicología
36.84%</c:v>
                      </c:pt>
                      <c:pt idx="1">
                        <c:v>Jurídico
17.62%</c:v>
                      </c:pt>
                      <c:pt idx="2">
                        <c:v>Psico-Jurídico IMM
35.69%</c:v>
                      </c:pt>
                      <c:pt idx="3">
                        <c:v>Ninguna
0.68%</c:v>
                      </c:pt>
                      <c:pt idx="4">
                        <c:v>Psicología IQM
0.91%</c:v>
                      </c:pt>
                      <c:pt idx="5">
                        <c:v>Jurídico IQM
0.45%</c:v>
                      </c:pt>
                      <c:pt idx="6">
                        <c:v>Psico-Jurídico IQM
7.78%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'!$BD$22:$BJ$22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130</c:v>
                      </c:pt>
                      <c:pt idx="1">
                        <c:v>47</c:v>
                      </c:pt>
                      <c:pt idx="2">
                        <c:v>109</c:v>
                      </c:pt>
                      <c:pt idx="3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797-4C12-8E71-EB089C00966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'!$BC$23</c15:sqref>
                        </c15:formulaRef>
                      </c:ext>
                    </c:extLst>
                    <c:strCache>
                      <c:ptCount val="1"/>
                      <c:pt idx="0">
                        <c:v>JUL-SEP 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'!$BD$20:$BJ$20</c15:sqref>
                        </c15:formulaRef>
                      </c:ext>
                    </c:extLst>
                    <c:strCache>
                      <c:ptCount val="7"/>
                      <c:pt idx="0">
                        <c:v>Psicología
36.84%</c:v>
                      </c:pt>
                      <c:pt idx="1">
                        <c:v>Jurídico
17.62%</c:v>
                      </c:pt>
                      <c:pt idx="2">
                        <c:v>Psico-Jurídico IMM
35.69%</c:v>
                      </c:pt>
                      <c:pt idx="3">
                        <c:v>Ninguna
0.68%</c:v>
                      </c:pt>
                      <c:pt idx="4">
                        <c:v>Psicología IQM
0.91%</c:v>
                      </c:pt>
                      <c:pt idx="5">
                        <c:v>Jurídico IQM
0.45%</c:v>
                      </c:pt>
                      <c:pt idx="6">
                        <c:v>Psico-Jurídico IQM
7.78%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'!$BD$23:$BJ$23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121</c:v>
                      </c:pt>
                      <c:pt idx="1">
                        <c:v>46</c:v>
                      </c:pt>
                      <c:pt idx="2">
                        <c:v>109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97-4C12-8E71-EB089C00966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'!$BC$24</c15:sqref>
                        </c15:formulaRef>
                      </c:ext>
                    </c:extLst>
                    <c:strCache>
                      <c:ptCount val="1"/>
                      <c:pt idx="0">
                        <c:v>OCT-DIC 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'!$BD$20:$BJ$20</c15:sqref>
                        </c15:formulaRef>
                      </c:ext>
                    </c:extLst>
                    <c:strCache>
                      <c:ptCount val="7"/>
                      <c:pt idx="0">
                        <c:v>Psicología
36.84%</c:v>
                      </c:pt>
                      <c:pt idx="1">
                        <c:v>Jurídico
17.62%</c:v>
                      </c:pt>
                      <c:pt idx="2">
                        <c:v>Psico-Jurídico IMM
35.69%</c:v>
                      </c:pt>
                      <c:pt idx="3">
                        <c:v>Ninguna
0.68%</c:v>
                      </c:pt>
                      <c:pt idx="4">
                        <c:v>Psicología IQM
0.91%</c:v>
                      </c:pt>
                      <c:pt idx="5">
                        <c:v>Jurídico IQM
0.45%</c:v>
                      </c:pt>
                      <c:pt idx="6">
                        <c:v>Psico-Jurídico IQM
7.78%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'!$BD$24:$BJ$24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111</c:v>
                      </c:pt>
                      <c:pt idx="1">
                        <c:v>40</c:v>
                      </c:pt>
                      <c:pt idx="2">
                        <c:v>141</c:v>
                      </c:pt>
                      <c:pt idx="3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797-4C12-8E71-EB089C00966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'!$BC$25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'!$BD$20:$BJ$20</c15:sqref>
                        </c15:formulaRef>
                      </c:ext>
                    </c:extLst>
                    <c:strCache>
                      <c:ptCount val="7"/>
                      <c:pt idx="0">
                        <c:v>Psicología
36.84%</c:v>
                      </c:pt>
                      <c:pt idx="1">
                        <c:v>Jurídico
17.62%</c:v>
                      </c:pt>
                      <c:pt idx="2">
                        <c:v>Psico-Jurídico IMM
35.69%</c:v>
                      </c:pt>
                      <c:pt idx="3">
                        <c:v>Ninguna
0.68%</c:v>
                      </c:pt>
                      <c:pt idx="4">
                        <c:v>Psicología IQM
0.91%</c:v>
                      </c:pt>
                      <c:pt idx="5">
                        <c:v>Jurídico IQM
0.45%</c:v>
                      </c:pt>
                      <c:pt idx="6">
                        <c:v>Psico-Jurídico IQM
7.78%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'!$BD$25:$BJ$25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37.627118644067799</c:v>
                      </c:pt>
                      <c:pt idx="1">
                        <c:v>13.559322033898304</c:v>
                      </c:pt>
                      <c:pt idx="2">
                        <c:v>47.796610169491522</c:v>
                      </c:pt>
                      <c:pt idx="3">
                        <c:v>1.0169491525423728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797-4C12-8E71-EB089C00966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'!$BC$26</c15:sqref>
                        </c15:formulaRef>
                      </c:ext>
                    </c:extLst>
                    <c:strCache>
                      <c:ptCount val="1"/>
                      <c:pt idx="0">
                        <c:v>ENE-MAR 2024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Pt>
                  <c:idx val="4"/>
                  <c:invertIfNegative val="0"/>
                  <c:bubble3D val="0"/>
                  <c:spPr>
                    <a:solidFill>
                      <a:schemeClr val="bg2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A-7B5C-455E-80E5-2BA89BB0FE57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bg2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7B5C-455E-80E5-2BA89BB0FE57}"/>
                    </c:ext>
                  </c:extLst>
                </c:dPt>
                <c:dPt>
                  <c:idx val="6"/>
                  <c:invertIfNegative val="0"/>
                  <c:bubble3D val="0"/>
                  <c:spPr>
                    <a:solidFill>
                      <a:schemeClr val="bg2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C44C-4638-B432-7A191EFCD694}"/>
                    </c:ext>
                  </c:extLst>
                </c:dPt>
                <c:dLbls>
                  <c:dLbl>
                    <c:idx val="4"/>
                    <c:spPr>
                      <a:solidFill>
                        <a:schemeClr val="bg2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accent5">
                                <a:lumMod val="50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A-7B5C-455E-80E5-2BA89BB0FE57}"/>
                      </c:ext>
                    </c:extLst>
                  </c:dLbl>
                  <c:dLbl>
                    <c:idx val="5"/>
                    <c:spPr>
                      <a:solidFill>
                        <a:schemeClr val="bg2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accent5">
                                <a:lumMod val="50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B-7B5C-455E-80E5-2BA89BB0FE57}"/>
                      </c:ext>
                    </c:extLst>
                  </c:dLbl>
                  <c:dLbl>
                    <c:idx val="6"/>
                    <c:spPr>
                      <a:solidFill>
                        <a:schemeClr val="bg2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accent5">
                                <a:lumMod val="50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5-C44C-4638-B432-7A191EFCD694}"/>
                      </c:ext>
                    </c:extLst>
                  </c:dLbl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'!$BD$20:$BJ$20</c15:sqref>
                        </c15:formulaRef>
                      </c:ext>
                    </c:extLst>
                    <c:strCache>
                      <c:ptCount val="7"/>
                      <c:pt idx="0">
                        <c:v>Psicología
36.84%</c:v>
                      </c:pt>
                      <c:pt idx="1">
                        <c:v>Jurídico
17.62%</c:v>
                      </c:pt>
                      <c:pt idx="2">
                        <c:v>Psico-Jurídico IMM
35.69%</c:v>
                      </c:pt>
                      <c:pt idx="3">
                        <c:v>Ninguna
0.68%</c:v>
                      </c:pt>
                      <c:pt idx="4">
                        <c:v>Psicología IQM
0.91%</c:v>
                      </c:pt>
                      <c:pt idx="5">
                        <c:v>Jurídico IQM
0.45%</c:v>
                      </c:pt>
                      <c:pt idx="6">
                        <c:v>Psico-Jurídico IQM
7.78%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'!$BD$26:$BJ$26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127</c:v>
                      </c:pt>
                      <c:pt idx="1">
                        <c:v>55</c:v>
                      </c:pt>
                      <c:pt idx="2">
                        <c:v>94</c:v>
                      </c:pt>
                      <c:pt idx="3">
                        <c:v>0</c:v>
                      </c:pt>
                      <c:pt idx="4">
                        <c:v>9</c:v>
                      </c:pt>
                      <c:pt idx="5">
                        <c:v>10</c:v>
                      </c:pt>
                      <c:pt idx="6">
                        <c:v>134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797-4C12-8E71-EB089C009664}"/>
                  </c:ext>
                </c:extLst>
              </c15:ser>
            </c15:filteredBarSeries>
          </c:ext>
        </c:extLst>
      </c:barChart>
      <c:catAx>
        <c:axId val="27563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643016"/>
        <c:crosses val="autoZero"/>
        <c:auto val="1"/>
        <c:lblAlgn val="ctr"/>
        <c:lblOffset val="100"/>
        <c:noMultiLvlLbl val="0"/>
      </c:catAx>
      <c:valAx>
        <c:axId val="275643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63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ALTAS POR CUMPLIMIENTO DE OBJETIVOS TERAPÉUTICOS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'TABLAS-ANUAL'!$B$117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'TABLAS-ANUAL'!$C$115:$I$116</c:f>
              <c:strCache>
                <c:ptCount val="7"/>
                <c:pt idx="0">
                  <c:v>Inestabilidad Emocional </c:v>
                </c:pt>
                <c:pt idx="1">
                  <c:v>Violencia Familiar</c:v>
                </c:pt>
                <c:pt idx="2">
                  <c:v>Violencia Sexual</c:v>
                </c:pt>
                <c:pt idx="3">
                  <c:v>Violencia Comunitaria </c:v>
                </c:pt>
                <c:pt idx="4">
                  <c:v>Duelo</c:v>
                </c:pt>
                <c:pt idx="5">
                  <c:v>Violencia digital y mediática </c:v>
                </c:pt>
                <c:pt idx="6">
                  <c:v>Violencia en el Noviazgo</c:v>
                </c:pt>
              </c:strCache>
            </c:strRef>
          </c:cat>
          <c:val>
            <c:numRef>
              <c:f>'TABLAS-ANUAL'!$C$117:$I$117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E-4B7C-96B0-D65D67C0EC68}"/>
            </c:ext>
          </c:extLst>
        </c:ser>
        <c:ser>
          <c:idx val="1"/>
          <c:order val="1"/>
          <c:tx>
            <c:strRef>
              <c:f>'TABLAS-ANUAL'!$B$118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'TABLAS-ANUAL'!$C$115:$I$116</c:f>
              <c:strCache>
                <c:ptCount val="7"/>
                <c:pt idx="0">
                  <c:v>Inestabilidad Emocional </c:v>
                </c:pt>
                <c:pt idx="1">
                  <c:v>Violencia Familiar</c:v>
                </c:pt>
                <c:pt idx="2">
                  <c:v>Violencia Sexual</c:v>
                </c:pt>
                <c:pt idx="3">
                  <c:v>Violencia Comunitaria </c:v>
                </c:pt>
                <c:pt idx="4">
                  <c:v>Duelo</c:v>
                </c:pt>
                <c:pt idx="5">
                  <c:v>Violencia digital y mediática </c:v>
                </c:pt>
                <c:pt idx="6">
                  <c:v>Violencia en el Noviazgo</c:v>
                </c:pt>
              </c:strCache>
            </c:strRef>
          </c:cat>
          <c:val>
            <c:numRef>
              <c:f>'TABLAS-ANUAL'!$C$118:$I$118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7E-4B7C-96B0-D65D67C0EC68}"/>
            </c:ext>
          </c:extLst>
        </c:ser>
        <c:ser>
          <c:idx val="2"/>
          <c:order val="2"/>
          <c:tx>
            <c:strRef>
              <c:f>'TABLAS-ANUAL'!$B$119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'TABLAS-ANUAL'!$C$115:$I$116</c:f>
              <c:strCache>
                <c:ptCount val="7"/>
                <c:pt idx="0">
                  <c:v>Inestabilidad Emocional </c:v>
                </c:pt>
                <c:pt idx="1">
                  <c:v>Violencia Familiar</c:v>
                </c:pt>
                <c:pt idx="2">
                  <c:v>Violencia Sexual</c:v>
                </c:pt>
                <c:pt idx="3">
                  <c:v>Violencia Comunitaria </c:v>
                </c:pt>
                <c:pt idx="4">
                  <c:v>Duelo</c:v>
                </c:pt>
                <c:pt idx="5">
                  <c:v>Violencia digital y mediática </c:v>
                </c:pt>
                <c:pt idx="6">
                  <c:v>Violencia en el Noviazgo</c:v>
                </c:pt>
              </c:strCache>
            </c:strRef>
          </c:cat>
          <c:val>
            <c:numRef>
              <c:f>'TABLAS-ANUAL'!$C$119:$I$119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7E-4B7C-96B0-D65D67C0EC68}"/>
            </c:ext>
          </c:extLst>
        </c:ser>
        <c:ser>
          <c:idx val="3"/>
          <c:order val="3"/>
          <c:tx>
            <c:strRef>
              <c:f>'TABLAS-ANUAL'!$B$120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'TABLAS-ANUAL'!$C$115:$I$116</c:f>
              <c:strCache>
                <c:ptCount val="7"/>
                <c:pt idx="0">
                  <c:v>Inestabilidad Emocional </c:v>
                </c:pt>
                <c:pt idx="1">
                  <c:v>Violencia Familiar</c:v>
                </c:pt>
                <c:pt idx="2">
                  <c:v>Violencia Sexual</c:v>
                </c:pt>
                <c:pt idx="3">
                  <c:v>Violencia Comunitaria </c:v>
                </c:pt>
                <c:pt idx="4">
                  <c:v>Duelo</c:v>
                </c:pt>
                <c:pt idx="5">
                  <c:v>Violencia digital y mediática </c:v>
                </c:pt>
                <c:pt idx="6">
                  <c:v>Violencia en el Noviazgo</c:v>
                </c:pt>
              </c:strCache>
            </c:strRef>
          </c:cat>
          <c:val>
            <c:numRef>
              <c:f>'TABLAS-ANUAL'!$C$120:$I$120</c:f>
              <c:numCache>
                <c:formatCode>General</c:formatCode>
                <c:ptCount val="7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7E-4B7C-96B0-D65D67C0E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592160"/>
        <c:axId val="386594120"/>
      </c:barChart>
      <c:lineChart>
        <c:grouping val="standard"/>
        <c:varyColors val="0"/>
        <c:ser>
          <c:idx val="4"/>
          <c:order val="4"/>
          <c:tx>
            <c:strRef>
              <c:f>'TABLAS-ANUAL'!$B$121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'TABLAS-ANUAL'!$C$115:$I$116</c:f>
              <c:strCache>
                <c:ptCount val="7"/>
                <c:pt idx="0">
                  <c:v>Inestabilidad Emocional </c:v>
                </c:pt>
                <c:pt idx="1">
                  <c:v>Violencia Familiar</c:v>
                </c:pt>
                <c:pt idx="2">
                  <c:v>Violencia Sexual</c:v>
                </c:pt>
                <c:pt idx="3">
                  <c:v>Violencia Comunitaria </c:v>
                </c:pt>
                <c:pt idx="4">
                  <c:v>Duelo</c:v>
                </c:pt>
                <c:pt idx="5">
                  <c:v>Violencia digital y mediática </c:v>
                </c:pt>
                <c:pt idx="6">
                  <c:v>Violencia en el Noviazgo</c:v>
                </c:pt>
              </c:strCache>
            </c:strRef>
          </c:cat>
          <c:val>
            <c:numRef>
              <c:f>'TABLAS-ANUAL'!$C$121:$I$121</c:f>
              <c:numCache>
                <c:formatCode>General</c:formatCode>
                <c:ptCount val="7"/>
                <c:pt idx="0">
                  <c:v>35</c:v>
                </c:pt>
                <c:pt idx="1">
                  <c:v>28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7E-4B7C-96B0-D65D67C0E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92160"/>
        <c:axId val="386594120"/>
      </c:lineChart>
      <c:catAx>
        <c:axId val="38659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4120"/>
        <c:crosses val="autoZero"/>
        <c:auto val="1"/>
        <c:lblAlgn val="ctr"/>
        <c:lblOffset val="100"/>
        <c:noMultiLvlLbl val="0"/>
      </c:catAx>
      <c:valAx>
        <c:axId val="386594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MOTIVOS MÁS FRECUENTES DE CONSULTA EN ATENCIONES INICIALES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'TABLAS-ANUAL'!$K$133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'TABLAS-ANUAL'!$L$131:$W$132</c:f>
              <c:strCache>
                <c:ptCount val="12"/>
                <c:pt idx="0">
                  <c:v>Inestabilidad Emocional 
65.33%</c:v>
                </c:pt>
                <c:pt idx="1">
                  <c:v>Violencia Familiar 
22.22%</c:v>
                </c:pt>
                <c:pt idx="2">
                  <c:v>Duelo
6.00%</c:v>
                </c:pt>
                <c:pt idx="3">
                  <c:v>Indirecta de Feminicidio 
0.89%</c:v>
                </c:pt>
                <c:pt idx="4">
                  <c:v>Violencia Comunitaria
2.89%</c:v>
                </c:pt>
                <c:pt idx="5">
                  <c:v>Violencia Obstetrica</c:v>
                </c:pt>
                <c:pt idx="6">
                  <c:v>Violencia Laboral</c:v>
                </c:pt>
                <c:pt idx="7">
                  <c:v>Otros 
2.67%</c:v>
                </c:pt>
                <c:pt idx="8">
                  <c:v>Violencia digital y mediatica</c:v>
                </c:pt>
                <c:pt idx="9">
                  <c:v>Violencia en el Noviazgo </c:v>
                </c:pt>
                <c:pt idx="10">
                  <c:v>Acompañamiento Terapeutico</c:v>
                </c:pt>
                <c:pt idx="11">
                  <c:v>Acoso Sexual</c:v>
                </c:pt>
              </c:strCache>
            </c:strRef>
          </c:cat>
          <c:val>
            <c:numRef>
              <c:f>'TABLAS-ANUAL'!$L$133:$W$133</c:f>
              <c:numCache>
                <c:formatCode>General</c:formatCode>
                <c:ptCount val="12"/>
                <c:pt idx="0">
                  <c:v>77</c:v>
                </c:pt>
                <c:pt idx="1">
                  <c:v>47</c:v>
                </c:pt>
                <c:pt idx="2">
                  <c:v>10</c:v>
                </c:pt>
                <c:pt idx="4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9-4BF9-8C0C-706DC506D503}"/>
            </c:ext>
          </c:extLst>
        </c:ser>
        <c:ser>
          <c:idx val="1"/>
          <c:order val="1"/>
          <c:tx>
            <c:strRef>
              <c:f>'TABLAS-ANUAL'!$K$134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'TABLAS-ANUAL'!$L$131:$W$132</c:f>
              <c:strCache>
                <c:ptCount val="12"/>
                <c:pt idx="0">
                  <c:v>Inestabilidad Emocional 
65.33%</c:v>
                </c:pt>
                <c:pt idx="1">
                  <c:v>Violencia Familiar 
22.22%</c:v>
                </c:pt>
                <c:pt idx="2">
                  <c:v>Duelo
6.00%</c:v>
                </c:pt>
                <c:pt idx="3">
                  <c:v>Indirecta de Feminicidio 
0.89%</c:v>
                </c:pt>
                <c:pt idx="4">
                  <c:v>Violencia Comunitaria
2.89%</c:v>
                </c:pt>
                <c:pt idx="5">
                  <c:v>Violencia Obstetrica</c:v>
                </c:pt>
                <c:pt idx="6">
                  <c:v>Violencia Laboral</c:v>
                </c:pt>
                <c:pt idx="7">
                  <c:v>Otros 
2.67%</c:v>
                </c:pt>
                <c:pt idx="8">
                  <c:v>Violencia digital y mediatica</c:v>
                </c:pt>
                <c:pt idx="9">
                  <c:v>Violencia en el Noviazgo </c:v>
                </c:pt>
                <c:pt idx="10">
                  <c:v>Acompañamiento Terapeutico</c:v>
                </c:pt>
                <c:pt idx="11">
                  <c:v>Acoso Sexual</c:v>
                </c:pt>
              </c:strCache>
            </c:strRef>
          </c:cat>
          <c:val>
            <c:numRef>
              <c:f>'TABLAS-ANUAL'!$L$134:$W$134</c:f>
              <c:numCache>
                <c:formatCode>General</c:formatCode>
                <c:ptCount val="12"/>
                <c:pt idx="0">
                  <c:v>90</c:v>
                </c:pt>
                <c:pt idx="1">
                  <c:v>32</c:v>
                </c:pt>
                <c:pt idx="2">
                  <c:v>5</c:v>
                </c:pt>
                <c:pt idx="3">
                  <c:v>3</c:v>
                </c:pt>
                <c:pt idx="4">
                  <c:v>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09-4BF9-8C0C-706DC506D503}"/>
            </c:ext>
          </c:extLst>
        </c:ser>
        <c:ser>
          <c:idx val="2"/>
          <c:order val="2"/>
          <c:tx>
            <c:strRef>
              <c:f>'TABLAS-ANUAL'!$K$135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'TABLAS-ANUAL'!$L$131:$W$132</c:f>
              <c:strCache>
                <c:ptCount val="12"/>
                <c:pt idx="0">
                  <c:v>Inestabilidad Emocional 
65.33%</c:v>
                </c:pt>
                <c:pt idx="1">
                  <c:v>Violencia Familiar 
22.22%</c:v>
                </c:pt>
                <c:pt idx="2">
                  <c:v>Duelo
6.00%</c:v>
                </c:pt>
                <c:pt idx="3">
                  <c:v>Indirecta de Feminicidio 
0.89%</c:v>
                </c:pt>
                <c:pt idx="4">
                  <c:v>Violencia Comunitaria
2.89%</c:v>
                </c:pt>
                <c:pt idx="5">
                  <c:v>Violencia Obstetrica</c:v>
                </c:pt>
                <c:pt idx="6">
                  <c:v>Violencia Laboral</c:v>
                </c:pt>
                <c:pt idx="7">
                  <c:v>Otros 
2.67%</c:v>
                </c:pt>
                <c:pt idx="8">
                  <c:v>Violencia digital y mediatica</c:v>
                </c:pt>
                <c:pt idx="9">
                  <c:v>Violencia en el Noviazgo </c:v>
                </c:pt>
                <c:pt idx="10">
                  <c:v>Acompañamiento Terapeutico</c:v>
                </c:pt>
                <c:pt idx="11">
                  <c:v>Acoso Sexual</c:v>
                </c:pt>
              </c:strCache>
            </c:strRef>
          </c:cat>
          <c:val>
            <c:numRef>
              <c:f>'TABLAS-ANUAL'!$L$135:$W$135</c:f>
              <c:numCache>
                <c:formatCode>General</c:formatCode>
                <c:ptCount val="12"/>
                <c:pt idx="0">
                  <c:v>90</c:v>
                </c:pt>
                <c:pt idx="1">
                  <c:v>46</c:v>
                </c:pt>
                <c:pt idx="2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09-4BF9-8C0C-706DC506D503}"/>
            </c:ext>
          </c:extLst>
        </c:ser>
        <c:ser>
          <c:idx val="3"/>
          <c:order val="3"/>
          <c:tx>
            <c:strRef>
              <c:f>'TABLAS-ANUAL'!$K$136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'TABLAS-ANUAL'!$L$131:$W$132</c:f>
              <c:strCache>
                <c:ptCount val="12"/>
                <c:pt idx="0">
                  <c:v>Inestabilidad Emocional 
65.33%</c:v>
                </c:pt>
                <c:pt idx="1">
                  <c:v>Violencia Familiar 
22.22%</c:v>
                </c:pt>
                <c:pt idx="2">
                  <c:v>Duelo
6.00%</c:v>
                </c:pt>
                <c:pt idx="3">
                  <c:v>Indirecta de Feminicidio 
0.89%</c:v>
                </c:pt>
                <c:pt idx="4">
                  <c:v>Violencia Comunitaria
2.89%</c:v>
                </c:pt>
                <c:pt idx="5">
                  <c:v>Violencia Obstetrica</c:v>
                </c:pt>
                <c:pt idx="6">
                  <c:v>Violencia Laboral</c:v>
                </c:pt>
                <c:pt idx="7">
                  <c:v>Otros 
2.67%</c:v>
                </c:pt>
                <c:pt idx="8">
                  <c:v>Violencia digital y mediatica</c:v>
                </c:pt>
                <c:pt idx="9">
                  <c:v>Violencia en el Noviazgo </c:v>
                </c:pt>
                <c:pt idx="10">
                  <c:v>Acompañamiento Terapeutico</c:v>
                </c:pt>
                <c:pt idx="11">
                  <c:v>Acoso Sexual</c:v>
                </c:pt>
              </c:strCache>
            </c:strRef>
          </c:cat>
          <c:val>
            <c:numRef>
              <c:f>'TABLAS-ANUAL'!$L$136:$W$136</c:f>
              <c:numCache>
                <c:formatCode>General</c:formatCode>
                <c:ptCount val="12"/>
                <c:pt idx="0">
                  <c:v>294</c:v>
                </c:pt>
                <c:pt idx="1">
                  <c:v>100</c:v>
                </c:pt>
                <c:pt idx="2">
                  <c:v>27</c:v>
                </c:pt>
                <c:pt idx="3">
                  <c:v>4</c:v>
                </c:pt>
                <c:pt idx="4">
                  <c:v>13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09-4BF9-8C0C-706DC506D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6586672"/>
        <c:axId val="386594904"/>
      </c:barChart>
      <c:lineChart>
        <c:grouping val="standard"/>
        <c:varyColors val="0"/>
        <c:ser>
          <c:idx val="4"/>
          <c:order val="4"/>
          <c:tx>
            <c:strRef>
              <c:f>'TABLAS-ANUAL'!$K$137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'TABLAS-ANUAL'!$L$131:$W$132</c:f>
              <c:strCache>
                <c:ptCount val="12"/>
                <c:pt idx="0">
                  <c:v>Inestabilidad Emocional 
65.33%</c:v>
                </c:pt>
                <c:pt idx="1">
                  <c:v>Violencia Familiar 
22.22%</c:v>
                </c:pt>
                <c:pt idx="2">
                  <c:v>Duelo
6.00%</c:v>
                </c:pt>
                <c:pt idx="3">
                  <c:v>Indirecta de Feminicidio 
0.89%</c:v>
                </c:pt>
                <c:pt idx="4">
                  <c:v>Violencia Comunitaria
2.89%</c:v>
                </c:pt>
                <c:pt idx="5">
                  <c:v>Violencia Obstetrica</c:v>
                </c:pt>
                <c:pt idx="6">
                  <c:v>Violencia Laboral</c:v>
                </c:pt>
                <c:pt idx="7">
                  <c:v>Otros 
2.67%</c:v>
                </c:pt>
                <c:pt idx="8">
                  <c:v>Violencia digital y mediatica</c:v>
                </c:pt>
                <c:pt idx="9">
                  <c:v>Violencia en el Noviazgo </c:v>
                </c:pt>
                <c:pt idx="10">
                  <c:v>Acompañamiento Terapeutico</c:v>
                </c:pt>
                <c:pt idx="11">
                  <c:v>Acoso Sexual</c:v>
                </c:pt>
              </c:strCache>
            </c:strRef>
          </c:cat>
          <c:val>
            <c:numRef>
              <c:f>'TABLAS-ANUAL'!$L$137:$W$137</c:f>
              <c:numCache>
                <c:formatCode>General</c:formatCode>
                <c:ptCount val="12"/>
                <c:pt idx="0">
                  <c:v>551</c:v>
                </c:pt>
                <c:pt idx="1">
                  <c:v>225</c:v>
                </c:pt>
                <c:pt idx="2">
                  <c:v>46</c:v>
                </c:pt>
                <c:pt idx="3">
                  <c:v>7</c:v>
                </c:pt>
                <c:pt idx="4">
                  <c:v>34</c:v>
                </c:pt>
                <c:pt idx="5">
                  <c:v>1</c:v>
                </c:pt>
                <c:pt idx="6">
                  <c:v>1</c:v>
                </c:pt>
                <c:pt idx="7">
                  <c:v>14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09-4BF9-8C0C-706DC506D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86672"/>
        <c:axId val="386594904"/>
      </c:lineChart>
      <c:catAx>
        <c:axId val="38658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4904"/>
        <c:crosses val="autoZero"/>
        <c:auto val="1"/>
        <c:lblAlgn val="ctr"/>
        <c:lblOffset val="100"/>
        <c:noMultiLvlLbl val="0"/>
      </c:catAx>
      <c:valAx>
        <c:axId val="386594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8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</a:t>
            </a:r>
          </a:p>
          <a:p>
            <a:pPr>
              <a:defRPr/>
            </a:pPr>
            <a:r>
              <a:rPr lang="es-MX"/>
              <a:t>ÁREA JURÍDICO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381887529448044E-2"/>
          <c:y val="0.18298351259409779"/>
          <c:w val="0.94176349031835727"/>
          <c:h val="0.63228153078255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'TABLAS-ANUAL'!$AC$68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'TABLAS-ANUAL'!$AD$68:$AE$68</c:f>
              <c:numCache>
                <c:formatCode>General</c:formatCode>
                <c:ptCount val="2"/>
                <c:pt idx="0">
                  <c:v>37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0-4D79-A4CD-FB41F2525314}"/>
            </c:ext>
          </c:extLst>
        </c:ser>
        <c:ser>
          <c:idx val="1"/>
          <c:order val="1"/>
          <c:tx>
            <c:strRef>
              <c:f>'TABLAS-ANUAL'!$AC$69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'TABLAS-ANUAL'!$AD$69:$AE$69</c:f>
              <c:numCache>
                <c:formatCode>General</c:formatCode>
                <c:ptCount val="2"/>
                <c:pt idx="0">
                  <c:v>42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0-4D79-A4CD-FB41F2525314}"/>
            </c:ext>
          </c:extLst>
        </c:ser>
        <c:ser>
          <c:idx val="2"/>
          <c:order val="2"/>
          <c:tx>
            <c:strRef>
              <c:f>'TABLAS-ANUAL'!$AC$70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'TABLAS-ANUAL'!$AD$70:$AE$70</c:f>
              <c:numCache>
                <c:formatCode>General</c:formatCode>
                <c:ptCount val="2"/>
                <c:pt idx="0">
                  <c:v>38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0-4D79-A4CD-FB41F2525314}"/>
            </c:ext>
          </c:extLst>
        </c:ser>
        <c:ser>
          <c:idx val="3"/>
          <c:order val="3"/>
          <c:tx>
            <c:strRef>
              <c:f>'TABLAS-ANUAL'!$AC$71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'TABLAS-ANUAL'!$AD$71:$AE$71</c:f>
              <c:numCache>
                <c:formatCode>General</c:formatCode>
                <c:ptCount val="2"/>
                <c:pt idx="0">
                  <c:v>39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10-4D79-A4CD-FB41F2525314}"/>
            </c:ext>
          </c:extLst>
        </c:ser>
        <c:ser>
          <c:idx val="4"/>
          <c:order val="4"/>
          <c:tx>
            <c:strRef>
              <c:f>'TABLAS-ANUAL'!$AC$72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rgbClr val="6600FF"/>
              </a:solidFill>
            </a:ln>
            <a:effectLst/>
          </c:spPr>
          <c:invertIfNegative val="0"/>
          <c:dLbls>
            <c:spPr>
              <a:solidFill>
                <a:srgbClr val="FFCCFF"/>
              </a:solidFill>
              <a:ln>
                <a:solidFill>
                  <a:srgbClr val="99336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'TABLAS-ANUAL'!$AD$72:$AE$72</c:f>
              <c:numCache>
                <c:formatCode>General</c:formatCode>
                <c:ptCount val="2"/>
                <c:pt idx="0">
                  <c:v>47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10-4D79-A4CD-FB41F2525314}"/>
            </c:ext>
          </c:extLst>
        </c:ser>
        <c:ser>
          <c:idx val="5"/>
          <c:order val="5"/>
          <c:tx>
            <c:strRef>
              <c:f>'TABLAS-ANUAL'!$AC$73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rgbClr val="D5F9D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D5F9D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'TABLAS-ANUAL'!$AD$73:$AE$73</c:f>
              <c:numCache>
                <c:formatCode>General</c:formatCode>
                <c:ptCount val="2"/>
                <c:pt idx="0">
                  <c:v>49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10-4D79-A4CD-FB41F2525314}"/>
            </c:ext>
          </c:extLst>
        </c:ser>
        <c:ser>
          <c:idx val="6"/>
          <c:order val="6"/>
          <c:tx>
            <c:strRef>
              <c:f>'TABLAS-ANUAL'!$AC$74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rgbClr val="3399FF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99FF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'TABLAS-ANUAL'!$AD$74:$AE$74</c:f>
              <c:numCache>
                <c:formatCode>General</c:formatCode>
                <c:ptCount val="2"/>
                <c:pt idx="0">
                  <c:v>51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10-4D79-A4CD-FB41F2525314}"/>
            </c:ext>
          </c:extLst>
        </c:ser>
        <c:ser>
          <c:idx val="7"/>
          <c:order val="7"/>
          <c:tx>
            <c:strRef>
              <c:f>'TABLAS-ANUAL'!$AC$75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rgbClr val="993366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993366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'TABLAS-ANUAL'!$AD$75:$AE$75</c:f>
              <c:numCache>
                <c:formatCode>General</c:formatCode>
                <c:ptCount val="2"/>
                <c:pt idx="0">
                  <c:v>36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10-4D79-A4CD-FB41F2525314}"/>
            </c:ext>
          </c:extLst>
        </c:ser>
        <c:ser>
          <c:idx val="8"/>
          <c:order val="8"/>
          <c:tx>
            <c:strRef>
              <c:f>'TABLAS-ANUAL'!$AC$76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00CCFF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'TABLAS-ANUAL'!$AD$76:$AE$76</c:f>
              <c:numCache>
                <c:formatCode>General</c:formatCode>
                <c:ptCount val="2"/>
                <c:pt idx="0">
                  <c:v>35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10-4D79-A4CD-FB41F2525314}"/>
            </c:ext>
          </c:extLst>
        </c:ser>
        <c:ser>
          <c:idx val="9"/>
          <c:order val="9"/>
          <c:tx>
            <c:strRef>
              <c:f>'TABLAS-ANUAL'!$AC$77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'TABLAS-ANUAL'!$AD$77:$AE$77</c:f>
              <c:numCache>
                <c:formatCode>General</c:formatCode>
                <c:ptCount val="2"/>
                <c:pt idx="0">
                  <c:v>46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10-4D79-A4CD-FB41F2525314}"/>
            </c:ext>
          </c:extLst>
        </c:ser>
        <c:ser>
          <c:idx val="10"/>
          <c:order val="10"/>
          <c:tx>
            <c:strRef>
              <c:f>'TABLAS-ANUAL'!$AC$78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rgbClr val="CCFF33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CCFF3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'TABLAS-ANUAL'!$AD$78:$AE$78</c:f>
              <c:numCache>
                <c:formatCode>General</c:formatCode>
                <c:ptCount val="2"/>
                <c:pt idx="0">
                  <c:v>32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10-4D79-A4CD-FB41F2525314}"/>
            </c:ext>
          </c:extLst>
        </c:ser>
        <c:ser>
          <c:idx val="11"/>
          <c:order val="11"/>
          <c:tx>
            <c:strRef>
              <c:f>'TABLAS-ANUAL'!$AC$79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'TABLAS-ANUAL'!$AD$79:$AE$79</c:f>
              <c:numCache>
                <c:formatCode>General</c:formatCode>
                <c:ptCount val="2"/>
                <c:pt idx="0">
                  <c:v>24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10-4D79-A4CD-FB41F2525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386597648"/>
        <c:axId val="386598040"/>
      </c:barChart>
      <c:lineChart>
        <c:grouping val="standard"/>
        <c:varyColors val="0"/>
        <c:ser>
          <c:idx val="12"/>
          <c:order val="12"/>
          <c:tx>
            <c:strRef>
              <c:f>'TABLAS-ANUAL'!$AC$80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40000"/>
                  <a:lumOff val="6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-7.6675601058999551E-2"/>
                  <c:y val="3.3333342082241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179972739628154E-2"/>
                      <c:h val="6.69666842432242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8210-4D79-A4CD-FB41F2525314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'TABLAS-ANUAL'!$AD$66:$AE$67</c:f>
              <c:strCache>
                <c:ptCount val="2"/>
                <c:pt idx="0">
                  <c:v>IMM</c:v>
                </c:pt>
                <c:pt idx="1">
                  <c:v>IQM</c:v>
                </c:pt>
              </c:strCache>
            </c:strRef>
          </c:cat>
          <c:val>
            <c:numRef>
              <c:f>'TABLAS-ANUAL'!$AD$80:$AE$80</c:f>
              <c:numCache>
                <c:formatCode>General</c:formatCode>
                <c:ptCount val="2"/>
                <c:pt idx="0">
                  <c:v>476</c:v>
                </c:pt>
                <c:pt idx="1">
                  <c:v>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210-4D79-A4CD-FB41F2525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97648"/>
        <c:axId val="386598040"/>
      </c:lineChart>
      <c:catAx>
        <c:axId val="38659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8040"/>
        <c:crosses val="autoZero"/>
        <c:auto val="1"/>
        <c:lblAlgn val="ctr"/>
        <c:lblOffset val="100"/>
        <c:noMultiLvlLbl val="0"/>
      </c:catAx>
      <c:valAx>
        <c:axId val="386598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2"/>
        <c:txPr>
          <a:bodyPr rot="0" spcFirstLastPara="1" vertOverflow="ellipsis" vert="horz" wrap="square" anchor="ctr" anchorCtr="1"/>
          <a:lstStyle/>
          <a:p>
            <a:pPr>
              <a:defRPr sz="12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4.7171465509705697E-2"/>
          <c:y val="0.90581021149874319"/>
          <c:w val="0.9148319272269646"/>
          <c:h val="8.0856451668360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TIPOS DE VIOLENCIA PRESENTE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'TABLAS-ANUAL'!$AD$87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>
                  <a:lumMod val="60000"/>
                  <a:lumOff val="40000"/>
                </a:schemeClr>
              </a:solidFill>
              <a:ln w="3175"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'TABLAS-ANUAL'!$AE$85:$AJ$86</c:f>
              <c:strCache>
                <c:ptCount val="6"/>
                <c:pt idx="0">
                  <c:v>Psicológica </c:v>
                </c:pt>
                <c:pt idx="1">
                  <c:v>Física </c:v>
                </c:pt>
                <c:pt idx="2">
                  <c:v>Sexual </c:v>
                </c:pt>
                <c:pt idx="3">
                  <c:v>Economica</c:v>
                </c:pt>
                <c:pt idx="4">
                  <c:v>Patrimonial </c:v>
                </c:pt>
                <c:pt idx="5">
                  <c:v>No presentan violencia </c:v>
                </c:pt>
              </c:strCache>
            </c:strRef>
          </c:cat>
          <c:val>
            <c:numRef>
              <c:f>'TABLAS-ANUAL'!$AE$87:$AJ$87</c:f>
              <c:numCache>
                <c:formatCode>General</c:formatCode>
                <c:ptCount val="6"/>
                <c:pt idx="0">
                  <c:v>265</c:v>
                </c:pt>
                <c:pt idx="1">
                  <c:v>65</c:v>
                </c:pt>
                <c:pt idx="2">
                  <c:v>12</c:v>
                </c:pt>
                <c:pt idx="3">
                  <c:v>68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2-41A7-B4E2-4993FA5D3AFE}"/>
            </c:ext>
          </c:extLst>
        </c:ser>
        <c:ser>
          <c:idx val="1"/>
          <c:order val="1"/>
          <c:tx>
            <c:strRef>
              <c:f>'TABLAS-ANUAL'!$AD$88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'TABLAS-ANUAL'!$AE$85:$AJ$86</c:f>
              <c:strCache>
                <c:ptCount val="6"/>
                <c:pt idx="0">
                  <c:v>Psicológica </c:v>
                </c:pt>
                <c:pt idx="1">
                  <c:v>Física </c:v>
                </c:pt>
                <c:pt idx="2">
                  <c:v>Sexual </c:v>
                </c:pt>
                <c:pt idx="3">
                  <c:v>Economica</c:v>
                </c:pt>
                <c:pt idx="4">
                  <c:v>Patrimonial </c:v>
                </c:pt>
                <c:pt idx="5">
                  <c:v>No presentan violencia </c:v>
                </c:pt>
              </c:strCache>
            </c:strRef>
          </c:cat>
          <c:val>
            <c:numRef>
              <c:f>'TABLAS-ANUAL'!$AE$88:$AJ$88</c:f>
              <c:numCache>
                <c:formatCode>General</c:formatCode>
                <c:ptCount val="6"/>
                <c:pt idx="0">
                  <c:v>254</c:v>
                </c:pt>
                <c:pt idx="1">
                  <c:v>61</c:v>
                </c:pt>
                <c:pt idx="2">
                  <c:v>30</c:v>
                </c:pt>
                <c:pt idx="3">
                  <c:v>73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2-41A7-B4E2-4993FA5D3AFE}"/>
            </c:ext>
          </c:extLst>
        </c:ser>
        <c:ser>
          <c:idx val="2"/>
          <c:order val="2"/>
          <c:tx>
            <c:strRef>
              <c:f>'TABLAS-ANUAL'!$AD$89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'TABLAS-ANUAL'!$AE$85:$AJ$86</c:f>
              <c:strCache>
                <c:ptCount val="6"/>
                <c:pt idx="0">
                  <c:v>Psicológica </c:v>
                </c:pt>
                <c:pt idx="1">
                  <c:v>Física </c:v>
                </c:pt>
                <c:pt idx="2">
                  <c:v>Sexual </c:v>
                </c:pt>
                <c:pt idx="3">
                  <c:v>Economica</c:v>
                </c:pt>
                <c:pt idx="4">
                  <c:v>Patrimonial </c:v>
                </c:pt>
                <c:pt idx="5">
                  <c:v>No presentan violencia </c:v>
                </c:pt>
              </c:strCache>
            </c:strRef>
          </c:cat>
          <c:val>
            <c:numRef>
              <c:f>'TABLAS-ANUAL'!$AE$89:$AJ$89</c:f>
              <c:numCache>
                <c:formatCode>General</c:formatCode>
                <c:ptCount val="6"/>
                <c:pt idx="0">
                  <c:v>228</c:v>
                </c:pt>
                <c:pt idx="1">
                  <c:v>118</c:v>
                </c:pt>
                <c:pt idx="2">
                  <c:v>23</c:v>
                </c:pt>
                <c:pt idx="3">
                  <c:v>148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02-41A7-B4E2-4993FA5D3AFE}"/>
            </c:ext>
          </c:extLst>
        </c:ser>
        <c:ser>
          <c:idx val="3"/>
          <c:order val="3"/>
          <c:tx>
            <c:strRef>
              <c:f>'TABLAS-ANUAL'!$AD$90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'TABLAS-ANUAL'!$AE$85:$AJ$86</c:f>
              <c:strCache>
                <c:ptCount val="6"/>
                <c:pt idx="0">
                  <c:v>Psicológica </c:v>
                </c:pt>
                <c:pt idx="1">
                  <c:v>Física </c:v>
                </c:pt>
                <c:pt idx="2">
                  <c:v>Sexual </c:v>
                </c:pt>
                <c:pt idx="3">
                  <c:v>Economica</c:v>
                </c:pt>
                <c:pt idx="4">
                  <c:v>Patrimonial </c:v>
                </c:pt>
                <c:pt idx="5">
                  <c:v>No presentan violencia </c:v>
                </c:pt>
              </c:strCache>
            </c:strRef>
          </c:cat>
          <c:val>
            <c:numRef>
              <c:f>'TABLAS-ANUAL'!$AE$90:$AJ$90</c:f>
              <c:numCache>
                <c:formatCode>General</c:formatCode>
                <c:ptCount val="6"/>
                <c:pt idx="0">
                  <c:v>160</c:v>
                </c:pt>
                <c:pt idx="1">
                  <c:v>47</c:v>
                </c:pt>
                <c:pt idx="2">
                  <c:v>7</c:v>
                </c:pt>
                <c:pt idx="3">
                  <c:v>26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02-41A7-B4E2-4993FA5D3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6598824"/>
        <c:axId val="386600000"/>
      </c:barChart>
      <c:lineChart>
        <c:grouping val="standard"/>
        <c:varyColors val="0"/>
        <c:ser>
          <c:idx val="4"/>
          <c:order val="4"/>
          <c:tx>
            <c:strRef>
              <c:f>'TABLAS-ANUAL'!$AD$91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'TABLAS-ANUAL'!$AE$85:$AJ$86</c:f>
              <c:strCache>
                <c:ptCount val="6"/>
                <c:pt idx="0">
                  <c:v>Psicológica </c:v>
                </c:pt>
                <c:pt idx="1">
                  <c:v>Física </c:v>
                </c:pt>
                <c:pt idx="2">
                  <c:v>Sexual </c:v>
                </c:pt>
                <c:pt idx="3">
                  <c:v>Economica</c:v>
                </c:pt>
                <c:pt idx="4">
                  <c:v>Patrimonial </c:v>
                </c:pt>
                <c:pt idx="5">
                  <c:v>No presentan violencia </c:v>
                </c:pt>
              </c:strCache>
            </c:strRef>
          </c:cat>
          <c:val>
            <c:numRef>
              <c:f>'TABLAS-ANUAL'!$AE$91:$AJ$91</c:f>
              <c:numCache>
                <c:formatCode>General</c:formatCode>
                <c:ptCount val="6"/>
                <c:pt idx="0">
                  <c:v>907</c:v>
                </c:pt>
                <c:pt idx="1">
                  <c:v>291</c:v>
                </c:pt>
                <c:pt idx="2">
                  <c:v>72</c:v>
                </c:pt>
                <c:pt idx="3">
                  <c:v>315</c:v>
                </c:pt>
                <c:pt idx="4">
                  <c:v>149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02-41A7-B4E2-4993FA5D3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98824"/>
        <c:axId val="386600000"/>
      </c:lineChart>
      <c:catAx>
        <c:axId val="38659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600000"/>
        <c:crosses val="autoZero"/>
        <c:auto val="1"/>
        <c:lblAlgn val="ctr"/>
        <c:lblOffset val="100"/>
        <c:noMultiLvlLbl val="0"/>
      </c:catAx>
      <c:valAx>
        <c:axId val="386600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MODALIDAD DE VIOLENCIA QUE PRESENTAN  LAS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'TABLAS-ANUAL'!$AP$87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'TABLAS-ANUAL'!$AQ$85:$AV$86</c:f>
              <c:strCache>
                <c:ptCount val="6"/>
                <c:pt idx="0">
                  <c:v>Familiar </c:v>
                </c:pt>
                <c:pt idx="1">
                  <c:v>Laboral</c:v>
                </c:pt>
                <c:pt idx="2">
                  <c:v>Comunitaria </c:v>
                </c:pt>
                <c:pt idx="3">
                  <c:v>Acoso Sexual </c:v>
                </c:pt>
                <c:pt idx="4">
                  <c:v>Noviazgo</c:v>
                </c:pt>
                <c:pt idx="5">
                  <c:v>Otras</c:v>
                </c:pt>
              </c:strCache>
            </c:strRef>
          </c:cat>
          <c:val>
            <c:numRef>
              <c:f>'TABLAS-ANUAL'!$AQ$87:$AV$87</c:f>
              <c:numCache>
                <c:formatCode>General</c:formatCode>
                <c:ptCount val="6"/>
                <c:pt idx="0">
                  <c:v>220</c:v>
                </c:pt>
                <c:pt idx="1">
                  <c:v>0</c:v>
                </c:pt>
                <c:pt idx="2">
                  <c:v>34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C-4369-85BB-E008370E2F96}"/>
            </c:ext>
          </c:extLst>
        </c:ser>
        <c:ser>
          <c:idx val="1"/>
          <c:order val="1"/>
          <c:tx>
            <c:strRef>
              <c:f>'TABLAS-ANUAL'!$AP$88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'TABLAS-ANUAL'!$AQ$85:$AV$86</c:f>
              <c:strCache>
                <c:ptCount val="6"/>
                <c:pt idx="0">
                  <c:v>Familiar </c:v>
                </c:pt>
                <c:pt idx="1">
                  <c:v>Laboral</c:v>
                </c:pt>
                <c:pt idx="2">
                  <c:v>Comunitaria </c:v>
                </c:pt>
                <c:pt idx="3">
                  <c:v>Acoso Sexual </c:v>
                </c:pt>
                <c:pt idx="4">
                  <c:v>Noviazgo</c:v>
                </c:pt>
                <c:pt idx="5">
                  <c:v>Otras</c:v>
                </c:pt>
              </c:strCache>
            </c:strRef>
          </c:cat>
          <c:val>
            <c:numRef>
              <c:f>'TABLAS-ANUAL'!$AQ$88:$AV$88</c:f>
              <c:numCache>
                <c:formatCode>General</c:formatCode>
                <c:ptCount val="6"/>
                <c:pt idx="0">
                  <c:v>203</c:v>
                </c:pt>
                <c:pt idx="1">
                  <c:v>12</c:v>
                </c:pt>
                <c:pt idx="2">
                  <c:v>37</c:v>
                </c:pt>
                <c:pt idx="3">
                  <c:v>12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C-4369-85BB-E008370E2F96}"/>
            </c:ext>
          </c:extLst>
        </c:ser>
        <c:ser>
          <c:idx val="2"/>
          <c:order val="2"/>
          <c:tx>
            <c:strRef>
              <c:f>'TABLAS-ANUAL'!$AP$89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'TABLAS-ANUAL'!$AQ$85:$AV$86</c:f>
              <c:strCache>
                <c:ptCount val="6"/>
                <c:pt idx="0">
                  <c:v>Familiar </c:v>
                </c:pt>
                <c:pt idx="1">
                  <c:v>Laboral</c:v>
                </c:pt>
                <c:pt idx="2">
                  <c:v>Comunitaria </c:v>
                </c:pt>
                <c:pt idx="3">
                  <c:v>Acoso Sexual </c:v>
                </c:pt>
                <c:pt idx="4">
                  <c:v>Noviazgo</c:v>
                </c:pt>
                <c:pt idx="5">
                  <c:v>Otras</c:v>
                </c:pt>
              </c:strCache>
            </c:strRef>
          </c:cat>
          <c:val>
            <c:numRef>
              <c:f>'TABLAS-ANUAL'!$AQ$89:$AV$89</c:f>
              <c:numCache>
                <c:formatCode>General</c:formatCode>
                <c:ptCount val="6"/>
                <c:pt idx="0">
                  <c:v>272</c:v>
                </c:pt>
                <c:pt idx="1">
                  <c:v>0</c:v>
                </c:pt>
                <c:pt idx="2">
                  <c:v>23</c:v>
                </c:pt>
                <c:pt idx="3">
                  <c:v>9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C-4369-85BB-E008370E2F96}"/>
            </c:ext>
          </c:extLst>
        </c:ser>
        <c:ser>
          <c:idx val="3"/>
          <c:order val="3"/>
          <c:tx>
            <c:strRef>
              <c:f>'TABLAS-ANUAL'!$AP$90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'TABLAS-ANUAL'!$AQ$85:$AV$86</c:f>
              <c:strCache>
                <c:ptCount val="6"/>
                <c:pt idx="0">
                  <c:v>Familiar </c:v>
                </c:pt>
                <c:pt idx="1">
                  <c:v>Laboral</c:v>
                </c:pt>
                <c:pt idx="2">
                  <c:v>Comunitaria </c:v>
                </c:pt>
                <c:pt idx="3">
                  <c:v>Acoso Sexual </c:v>
                </c:pt>
                <c:pt idx="4">
                  <c:v>Noviazgo</c:v>
                </c:pt>
                <c:pt idx="5">
                  <c:v>Otras</c:v>
                </c:pt>
              </c:strCache>
            </c:strRef>
          </c:cat>
          <c:val>
            <c:numRef>
              <c:f>'TABLAS-ANUAL'!$AQ$90:$AV$90</c:f>
              <c:numCache>
                <c:formatCode>General</c:formatCode>
                <c:ptCount val="6"/>
                <c:pt idx="0">
                  <c:v>163</c:v>
                </c:pt>
                <c:pt idx="1">
                  <c:v>1</c:v>
                </c:pt>
                <c:pt idx="2">
                  <c:v>10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C-4369-85BB-E008370E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599216"/>
        <c:axId val="386600392"/>
      </c:barChart>
      <c:lineChart>
        <c:grouping val="standard"/>
        <c:varyColors val="0"/>
        <c:ser>
          <c:idx val="4"/>
          <c:order val="4"/>
          <c:tx>
            <c:strRef>
              <c:f>'TABLAS-ANUAL'!$AP$91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'TABLAS-ANUAL'!$AQ$85:$AV$86</c:f>
              <c:strCache>
                <c:ptCount val="6"/>
                <c:pt idx="0">
                  <c:v>Familiar </c:v>
                </c:pt>
                <c:pt idx="1">
                  <c:v>Laboral</c:v>
                </c:pt>
                <c:pt idx="2">
                  <c:v>Comunitaria </c:v>
                </c:pt>
                <c:pt idx="3">
                  <c:v>Acoso Sexual </c:v>
                </c:pt>
                <c:pt idx="4">
                  <c:v>Noviazgo</c:v>
                </c:pt>
                <c:pt idx="5">
                  <c:v>Otras</c:v>
                </c:pt>
              </c:strCache>
            </c:strRef>
          </c:cat>
          <c:val>
            <c:numRef>
              <c:f>'TABLAS-ANUAL'!$AQ$91:$AV$91</c:f>
              <c:numCache>
                <c:formatCode>General</c:formatCode>
                <c:ptCount val="6"/>
                <c:pt idx="0">
                  <c:v>858</c:v>
                </c:pt>
                <c:pt idx="1">
                  <c:v>13</c:v>
                </c:pt>
                <c:pt idx="2">
                  <c:v>104</c:v>
                </c:pt>
                <c:pt idx="3">
                  <c:v>28</c:v>
                </c:pt>
                <c:pt idx="4">
                  <c:v>17</c:v>
                </c:pt>
                <c:pt idx="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6C-4369-85BB-E008370E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99216"/>
        <c:axId val="386600392"/>
      </c:lineChart>
      <c:catAx>
        <c:axId val="38659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600392"/>
        <c:crosses val="autoZero"/>
        <c:auto val="1"/>
        <c:lblAlgn val="ctr"/>
        <c:lblOffset val="100"/>
        <c:noMultiLvlLbl val="0"/>
      </c:catAx>
      <c:valAx>
        <c:axId val="386600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659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NIVELES DE RIESGO  Y CASOS DE VIOLENCIA PRESENTE 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'TABLAS-ANUAL'!$AD$106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'TABLAS-ANUAL'!$AE$100:$AH$101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</c:v>
                </c:pt>
                <c:pt idx="3">
                  <c:v>Riesgo Alto</c:v>
                </c:pt>
              </c:strCache>
            </c:strRef>
          </c:cat>
          <c:val>
            <c:numRef>
              <c:f>'TABLAS-ANUAL'!$AE$106:$AH$106</c:f>
              <c:numCache>
                <c:formatCode>General</c:formatCode>
                <c:ptCount val="4"/>
                <c:pt idx="0">
                  <c:v>68</c:v>
                </c:pt>
                <c:pt idx="1">
                  <c:v>186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1-461F-AEF9-A771C2A01A80}"/>
            </c:ext>
          </c:extLst>
        </c:ser>
        <c:ser>
          <c:idx val="5"/>
          <c:order val="5"/>
          <c:tx>
            <c:strRef>
              <c:f>'TABLAS-ANUAL'!$AD$107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'TABLAS-ANUAL'!$AE$100:$AH$101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</c:v>
                </c:pt>
                <c:pt idx="3">
                  <c:v>Riesgo Alto</c:v>
                </c:pt>
              </c:strCache>
            </c:strRef>
          </c:cat>
          <c:val>
            <c:numRef>
              <c:f>'TABLAS-ANUAL'!$AE$107:$AH$107</c:f>
              <c:numCache>
                <c:formatCode>General</c:formatCode>
                <c:ptCount val="4"/>
                <c:pt idx="0">
                  <c:v>80</c:v>
                </c:pt>
                <c:pt idx="1">
                  <c:v>159</c:v>
                </c:pt>
                <c:pt idx="2">
                  <c:v>23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71-461F-AEF9-A771C2A01A80}"/>
            </c:ext>
          </c:extLst>
        </c:ser>
        <c:ser>
          <c:idx val="6"/>
          <c:order val="6"/>
          <c:tx>
            <c:strRef>
              <c:f>'TABLAS-ANUAL'!$AD$108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'TABLAS-ANUAL'!$AE$100:$AH$101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</c:v>
                </c:pt>
                <c:pt idx="3">
                  <c:v>Riesgo Alto</c:v>
                </c:pt>
              </c:strCache>
            </c:strRef>
          </c:cat>
          <c:val>
            <c:numRef>
              <c:f>'TABLAS-ANUAL'!$AE$108:$AH$108</c:f>
              <c:numCache>
                <c:formatCode>General</c:formatCode>
                <c:ptCount val="4"/>
                <c:pt idx="0">
                  <c:v>66</c:v>
                </c:pt>
                <c:pt idx="1">
                  <c:v>144</c:v>
                </c:pt>
                <c:pt idx="2">
                  <c:v>94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71-461F-AEF9-A771C2A01A80}"/>
            </c:ext>
          </c:extLst>
        </c:ser>
        <c:ser>
          <c:idx val="7"/>
          <c:order val="7"/>
          <c:tx>
            <c:strRef>
              <c:f>'TABLAS-ANUAL'!$AD$109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905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'TABLAS-ANUAL'!$AE$100:$AH$101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</c:v>
                </c:pt>
                <c:pt idx="3">
                  <c:v>Riesgo Alto</c:v>
                </c:pt>
              </c:strCache>
            </c:strRef>
          </c:cat>
          <c:val>
            <c:numRef>
              <c:f>'TABLAS-ANUAL'!$AE$109:$AH$109</c:f>
              <c:numCache>
                <c:formatCode>General</c:formatCode>
                <c:ptCount val="4"/>
                <c:pt idx="0">
                  <c:v>61</c:v>
                </c:pt>
                <c:pt idx="1">
                  <c:v>111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71-461F-AEF9-A771C2A01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8738320"/>
        <c:axId val="388726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'TABLAS-ANUAL'!$AD$102</c15:sqref>
                        </c15:formulaRef>
                      </c:ext>
                    </c:extLst>
                    <c:strCache>
                      <c:ptCount val="1"/>
                      <c:pt idx="0">
                        <c:v>ENE-MAR 22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'TABLAS-ANUAL'!$AE$100:$AH$101</c15:sqref>
                        </c15:formulaRef>
                      </c:ext>
                    </c:extLst>
                    <c:strCache>
                      <c:ptCount val="4"/>
                      <c:pt idx="0">
                        <c:v>Sin Riesgo</c:v>
                      </c:pt>
                      <c:pt idx="1">
                        <c:v>Riesgo Moderado</c:v>
                      </c:pt>
                      <c:pt idx="2">
                        <c:v>Riesgo Medio</c:v>
                      </c:pt>
                      <c:pt idx="3">
                        <c:v>Riesgo Alto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'TABLAS-ANUAL'!$AE$102:$AH$102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C71-461F-AEF9-A771C2A01A8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'TABLAS-ANUAL'!$AD$103</c15:sqref>
                        </c15:formulaRef>
                      </c:ext>
                    </c:extLst>
                    <c:strCache>
                      <c:ptCount val="1"/>
                      <c:pt idx="0">
                        <c:v>ABR-JUN 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'TABLAS-ANUAL'!$AE$100:$AH$101</c15:sqref>
                        </c15:formulaRef>
                      </c:ext>
                    </c:extLst>
                    <c:strCache>
                      <c:ptCount val="4"/>
                      <c:pt idx="0">
                        <c:v>Sin Riesgo</c:v>
                      </c:pt>
                      <c:pt idx="1">
                        <c:v>Riesgo Moderado</c:v>
                      </c:pt>
                      <c:pt idx="2">
                        <c:v>Riesgo Medio</c:v>
                      </c:pt>
                      <c:pt idx="3">
                        <c:v>Riesgo Alto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'TABLAS-ANUAL'!$AE$103:$AH$103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C71-461F-AEF9-A771C2A01A8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'TABLAS-ANUAL'!$AD$104</c15:sqref>
                        </c15:formulaRef>
                      </c:ext>
                    </c:extLst>
                    <c:strCache>
                      <c:ptCount val="1"/>
                      <c:pt idx="0">
                        <c:v>JUL-SEP 22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'TABLAS-ANUAL'!$AE$100:$AH$101</c15:sqref>
                        </c15:formulaRef>
                      </c:ext>
                    </c:extLst>
                    <c:strCache>
                      <c:ptCount val="4"/>
                      <c:pt idx="0">
                        <c:v>Sin Riesgo</c:v>
                      </c:pt>
                      <c:pt idx="1">
                        <c:v>Riesgo Moderado</c:v>
                      </c:pt>
                      <c:pt idx="2">
                        <c:v>Riesgo Medio</c:v>
                      </c:pt>
                      <c:pt idx="3">
                        <c:v>Riesgo Alto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'TABLAS-ANUAL'!$AE$104:$AH$104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C71-461F-AEF9-A771C2A01A8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'TABLAS-ANUAL'!$AD$105</c15:sqref>
                        </c15:formulaRef>
                      </c:ext>
                    </c:extLst>
                    <c:strCache>
                      <c:ptCount val="1"/>
                      <c:pt idx="0">
                        <c:v>OCT-DIC 22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'TABLAS-ANUAL'!$AE$100:$AH$101</c15:sqref>
                        </c15:formulaRef>
                      </c:ext>
                    </c:extLst>
                    <c:strCache>
                      <c:ptCount val="4"/>
                      <c:pt idx="0">
                        <c:v>Sin Riesgo</c:v>
                      </c:pt>
                      <c:pt idx="1">
                        <c:v>Riesgo Moderado</c:v>
                      </c:pt>
                      <c:pt idx="2">
                        <c:v>Riesgo Medio</c:v>
                      </c:pt>
                      <c:pt idx="3">
                        <c:v>Riesgo Alto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'TABLAS-ANUAL'!$AE$105:$AH$105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C71-461F-AEF9-A771C2A01A8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8"/>
          <c:tx>
            <c:strRef>
              <c:f>'TABLAS-ANUAL'!$AD$110</c:f>
              <c:strCache>
                <c:ptCount val="1"/>
                <c:pt idx="0">
                  <c:v>TOTAL 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'TABLAS-ANUAL'!$AE$100:$AH$101</c:f>
              <c:strCache>
                <c:ptCount val="4"/>
                <c:pt idx="0">
                  <c:v>Sin Riesgo</c:v>
                </c:pt>
                <c:pt idx="1">
                  <c:v>Riesgo Moderado</c:v>
                </c:pt>
                <c:pt idx="2">
                  <c:v>Riesgo Medio</c:v>
                </c:pt>
                <c:pt idx="3">
                  <c:v>Riesgo Alto</c:v>
                </c:pt>
              </c:strCache>
            </c:strRef>
          </c:cat>
          <c:val>
            <c:numRef>
              <c:f>'TABLAS-ANUAL'!$AE$110:$AH$110</c:f>
              <c:numCache>
                <c:formatCode>General</c:formatCode>
                <c:ptCount val="4"/>
                <c:pt idx="0">
                  <c:v>275</c:v>
                </c:pt>
                <c:pt idx="1">
                  <c:v>600</c:v>
                </c:pt>
                <c:pt idx="2">
                  <c:v>138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71-461F-AEF9-A771C2A01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738320"/>
        <c:axId val="388726952"/>
      </c:lineChart>
      <c:catAx>
        <c:axId val="38873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8726952"/>
        <c:crosses val="autoZero"/>
        <c:auto val="1"/>
        <c:lblAlgn val="ctr"/>
        <c:lblOffset val="100"/>
        <c:noMultiLvlLbl val="0"/>
      </c:catAx>
      <c:valAx>
        <c:axId val="388726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873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MOTIVOS MÁS FRECUENTES DE ASESORÍA JURÍDICA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'TABLAS-ANUAL'!$AP$102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'TABLAS-ANUAL'!$AQ$100:$BE$101</c:f>
              <c:strCache>
                <c:ptCount val="15"/>
                <c:pt idx="0">
                  <c:v>Violencia Familiar </c:v>
                </c:pt>
                <c:pt idx="1">
                  <c:v>Pensión Alimenticia</c:v>
                </c:pt>
                <c:pt idx="2">
                  <c:v>Custodia y pensión </c:v>
                </c:pt>
                <c:pt idx="3">
                  <c:v>Divorcio</c:v>
                </c:pt>
                <c:pt idx="4">
                  <c:v>Divorcio,custodia y pension</c:v>
                </c:pt>
                <c:pt idx="5">
                  <c:v>Medidas Cautelares</c:v>
                </c:pt>
                <c:pt idx="6">
                  <c:v>Sucesorio Intestamentario</c:v>
                </c:pt>
                <c:pt idx="7">
                  <c:v>Acoso Sexual/
Hostigamiento </c:v>
                </c:pt>
                <c:pt idx="8">
                  <c:v>Reconocimiento de Paternidad</c:v>
                </c:pt>
                <c:pt idx="9">
                  <c:v>Perdida de Patria Potestad</c:v>
                </c:pt>
                <c:pt idx="10">
                  <c:v>Violación</c:v>
                </c:pt>
                <c:pt idx="11">
                  <c:v>Lesiones Dolosas</c:v>
                </c:pt>
                <c:pt idx="12">
                  <c:v>Otro</c:v>
                </c:pt>
                <c:pt idx="13">
                  <c:v>Amenazas</c:v>
                </c:pt>
                <c:pt idx="14">
                  <c:v>Fraude</c:v>
                </c:pt>
              </c:strCache>
            </c:strRef>
          </c:cat>
          <c:val>
            <c:numRef>
              <c:f>'TABLAS-ANUAL'!$AQ$102:$BE$102</c:f>
              <c:numCache>
                <c:formatCode>General</c:formatCode>
                <c:ptCount val="15"/>
                <c:pt idx="0">
                  <c:v>80</c:v>
                </c:pt>
                <c:pt idx="1">
                  <c:v>52</c:v>
                </c:pt>
                <c:pt idx="2">
                  <c:v>45</c:v>
                </c:pt>
                <c:pt idx="3">
                  <c:v>29</c:v>
                </c:pt>
                <c:pt idx="5">
                  <c:v>18</c:v>
                </c:pt>
                <c:pt idx="6">
                  <c:v>15</c:v>
                </c:pt>
                <c:pt idx="7">
                  <c:v>12</c:v>
                </c:pt>
                <c:pt idx="1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5-4896-9A1F-5204BF2791B9}"/>
            </c:ext>
          </c:extLst>
        </c:ser>
        <c:ser>
          <c:idx val="1"/>
          <c:order val="1"/>
          <c:tx>
            <c:strRef>
              <c:f>'TABLAS-ANUAL'!$AP$103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'TABLAS-ANUAL'!$AQ$100:$BE$101</c:f>
              <c:strCache>
                <c:ptCount val="15"/>
                <c:pt idx="0">
                  <c:v>Violencia Familiar </c:v>
                </c:pt>
                <c:pt idx="1">
                  <c:v>Pensión Alimenticia</c:v>
                </c:pt>
                <c:pt idx="2">
                  <c:v>Custodia y pensión </c:v>
                </c:pt>
                <c:pt idx="3">
                  <c:v>Divorcio</c:v>
                </c:pt>
                <c:pt idx="4">
                  <c:v>Divorcio,custodia y pension</c:v>
                </c:pt>
                <c:pt idx="5">
                  <c:v>Medidas Cautelares</c:v>
                </c:pt>
                <c:pt idx="6">
                  <c:v>Sucesorio Intestamentario</c:v>
                </c:pt>
                <c:pt idx="7">
                  <c:v>Acoso Sexual/
Hostigamiento </c:v>
                </c:pt>
                <c:pt idx="8">
                  <c:v>Reconocimiento de Paternidad</c:v>
                </c:pt>
                <c:pt idx="9">
                  <c:v>Perdida de Patria Potestad</c:v>
                </c:pt>
                <c:pt idx="10">
                  <c:v>Violación</c:v>
                </c:pt>
                <c:pt idx="11">
                  <c:v>Lesiones Dolosas</c:v>
                </c:pt>
                <c:pt idx="12">
                  <c:v>Otro</c:v>
                </c:pt>
                <c:pt idx="13">
                  <c:v>Amenazas</c:v>
                </c:pt>
                <c:pt idx="14">
                  <c:v>Fraude</c:v>
                </c:pt>
              </c:strCache>
            </c:strRef>
          </c:cat>
          <c:val>
            <c:numRef>
              <c:f>'TABLAS-ANUAL'!$AQ$103:$BE$103</c:f>
              <c:numCache>
                <c:formatCode>General</c:formatCode>
                <c:ptCount val="15"/>
                <c:pt idx="0">
                  <c:v>72</c:v>
                </c:pt>
                <c:pt idx="1">
                  <c:v>42</c:v>
                </c:pt>
                <c:pt idx="2">
                  <c:v>88</c:v>
                </c:pt>
                <c:pt idx="3">
                  <c:v>20</c:v>
                </c:pt>
                <c:pt idx="5">
                  <c:v>7</c:v>
                </c:pt>
                <c:pt idx="6">
                  <c:v>7</c:v>
                </c:pt>
                <c:pt idx="7">
                  <c:v>16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5-4896-9A1F-5204BF2791B9}"/>
            </c:ext>
          </c:extLst>
        </c:ser>
        <c:ser>
          <c:idx val="2"/>
          <c:order val="2"/>
          <c:tx>
            <c:strRef>
              <c:f>'TABLAS-ANUAL'!$AP$104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'TABLAS-ANUAL'!$AQ$100:$BE$101</c:f>
              <c:strCache>
                <c:ptCount val="15"/>
                <c:pt idx="0">
                  <c:v>Violencia Familiar </c:v>
                </c:pt>
                <c:pt idx="1">
                  <c:v>Pensión Alimenticia</c:v>
                </c:pt>
                <c:pt idx="2">
                  <c:v>Custodia y pensión </c:v>
                </c:pt>
                <c:pt idx="3">
                  <c:v>Divorcio</c:v>
                </c:pt>
                <c:pt idx="4">
                  <c:v>Divorcio,custodia y pension</c:v>
                </c:pt>
                <c:pt idx="5">
                  <c:v>Medidas Cautelares</c:v>
                </c:pt>
                <c:pt idx="6">
                  <c:v>Sucesorio Intestamentario</c:v>
                </c:pt>
                <c:pt idx="7">
                  <c:v>Acoso Sexual/
Hostigamiento </c:v>
                </c:pt>
                <c:pt idx="8">
                  <c:v>Reconocimiento de Paternidad</c:v>
                </c:pt>
                <c:pt idx="9">
                  <c:v>Perdida de Patria Potestad</c:v>
                </c:pt>
                <c:pt idx="10">
                  <c:v>Violación</c:v>
                </c:pt>
                <c:pt idx="11">
                  <c:v>Lesiones Dolosas</c:v>
                </c:pt>
                <c:pt idx="12">
                  <c:v>Otro</c:v>
                </c:pt>
                <c:pt idx="13">
                  <c:v>Amenazas</c:v>
                </c:pt>
                <c:pt idx="14">
                  <c:v>Fraude</c:v>
                </c:pt>
              </c:strCache>
            </c:strRef>
          </c:cat>
          <c:val>
            <c:numRef>
              <c:f>'TABLAS-ANUAL'!$AQ$104:$BE$104</c:f>
              <c:numCache>
                <c:formatCode>General</c:formatCode>
                <c:ptCount val="15"/>
                <c:pt idx="0">
                  <c:v>137</c:v>
                </c:pt>
                <c:pt idx="1">
                  <c:v>19</c:v>
                </c:pt>
                <c:pt idx="2">
                  <c:v>35</c:v>
                </c:pt>
                <c:pt idx="3">
                  <c:v>40</c:v>
                </c:pt>
                <c:pt idx="4">
                  <c:v>134</c:v>
                </c:pt>
                <c:pt idx="5">
                  <c:v>100</c:v>
                </c:pt>
                <c:pt idx="6">
                  <c:v>12</c:v>
                </c:pt>
                <c:pt idx="7">
                  <c:v>6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5-4896-9A1F-5204BF2791B9}"/>
            </c:ext>
          </c:extLst>
        </c:ser>
        <c:ser>
          <c:idx val="3"/>
          <c:order val="3"/>
          <c:tx>
            <c:strRef>
              <c:f>'TABLAS-ANUAL'!$AP$105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'TABLAS-ANUAL'!$AQ$100:$BE$101</c:f>
              <c:strCache>
                <c:ptCount val="15"/>
                <c:pt idx="0">
                  <c:v>Violencia Familiar </c:v>
                </c:pt>
                <c:pt idx="1">
                  <c:v>Pensión Alimenticia</c:v>
                </c:pt>
                <c:pt idx="2">
                  <c:v>Custodia y pensión </c:v>
                </c:pt>
                <c:pt idx="3">
                  <c:v>Divorcio</c:v>
                </c:pt>
                <c:pt idx="4">
                  <c:v>Divorcio,custodia y pension</c:v>
                </c:pt>
                <c:pt idx="5">
                  <c:v>Medidas Cautelares</c:v>
                </c:pt>
                <c:pt idx="6">
                  <c:v>Sucesorio Intestamentario</c:v>
                </c:pt>
                <c:pt idx="7">
                  <c:v>Acoso Sexual/
Hostigamiento </c:v>
                </c:pt>
                <c:pt idx="8">
                  <c:v>Reconocimiento de Paternidad</c:v>
                </c:pt>
                <c:pt idx="9">
                  <c:v>Perdida de Patria Potestad</c:v>
                </c:pt>
                <c:pt idx="10">
                  <c:v>Violación</c:v>
                </c:pt>
                <c:pt idx="11">
                  <c:v>Lesiones Dolosas</c:v>
                </c:pt>
                <c:pt idx="12">
                  <c:v>Otro</c:v>
                </c:pt>
                <c:pt idx="13">
                  <c:v>Amenazas</c:v>
                </c:pt>
                <c:pt idx="14">
                  <c:v>Fraude</c:v>
                </c:pt>
              </c:strCache>
            </c:strRef>
          </c:cat>
          <c:val>
            <c:numRef>
              <c:f>'TABLAS-ANUAL'!$AQ$105:$BE$105</c:f>
              <c:numCache>
                <c:formatCode>General</c:formatCode>
                <c:ptCount val="15"/>
                <c:pt idx="0">
                  <c:v>47</c:v>
                </c:pt>
                <c:pt idx="2">
                  <c:v>57</c:v>
                </c:pt>
                <c:pt idx="3">
                  <c:v>44</c:v>
                </c:pt>
                <c:pt idx="4">
                  <c:v>49</c:v>
                </c:pt>
                <c:pt idx="5">
                  <c:v>1</c:v>
                </c:pt>
                <c:pt idx="6">
                  <c:v>12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23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55-4896-9A1F-5204BF279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388737536"/>
        <c:axId val="388736752"/>
      </c:barChart>
      <c:lineChart>
        <c:grouping val="standard"/>
        <c:varyColors val="0"/>
        <c:ser>
          <c:idx val="4"/>
          <c:order val="4"/>
          <c:tx>
            <c:strRef>
              <c:f>'TABLAS-ANUAL'!$AP$106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0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60000"/>
                    <a:lumOff val="4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'TABLAS-ANUAL'!$AQ$100:$BE$101</c:f>
              <c:strCache>
                <c:ptCount val="15"/>
                <c:pt idx="0">
                  <c:v>Violencia Familiar </c:v>
                </c:pt>
                <c:pt idx="1">
                  <c:v>Pensión Alimenticia</c:v>
                </c:pt>
                <c:pt idx="2">
                  <c:v>Custodia y pensión </c:v>
                </c:pt>
                <c:pt idx="3">
                  <c:v>Divorcio</c:v>
                </c:pt>
                <c:pt idx="4">
                  <c:v>Divorcio,custodia y pension</c:v>
                </c:pt>
                <c:pt idx="5">
                  <c:v>Medidas Cautelares</c:v>
                </c:pt>
                <c:pt idx="6">
                  <c:v>Sucesorio Intestamentario</c:v>
                </c:pt>
                <c:pt idx="7">
                  <c:v>Acoso Sexual/
Hostigamiento </c:v>
                </c:pt>
                <c:pt idx="8">
                  <c:v>Reconocimiento de Paternidad</c:v>
                </c:pt>
                <c:pt idx="9">
                  <c:v>Perdida de Patria Potestad</c:v>
                </c:pt>
                <c:pt idx="10">
                  <c:v>Violación</c:v>
                </c:pt>
                <c:pt idx="11">
                  <c:v>Lesiones Dolosas</c:v>
                </c:pt>
                <c:pt idx="12">
                  <c:v>Otro</c:v>
                </c:pt>
                <c:pt idx="13">
                  <c:v>Amenazas</c:v>
                </c:pt>
                <c:pt idx="14">
                  <c:v>Fraude</c:v>
                </c:pt>
              </c:strCache>
            </c:strRef>
          </c:cat>
          <c:val>
            <c:numRef>
              <c:f>'TABLAS-ANUAL'!$AQ$106:$BE$106</c:f>
              <c:numCache>
                <c:formatCode>General</c:formatCode>
                <c:ptCount val="15"/>
                <c:pt idx="0">
                  <c:v>336</c:v>
                </c:pt>
                <c:pt idx="1">
                  <c:v>113</c:v>
                </c:pt>
                <c:pt idx="2">
                  <c:v>225</c:v>
                </c:pt>
                <c:pt idx="3">
                  <c:v>133</c:v>
                </c:pt>
                <c:pt idx="4">
                  <c:v>183</c:v>
                </c:pt>
                <c:pt idx="5">
                  <c:v>126</c:v>
                </c:pt>
                <c:pt idx="6">
                  <c:v>46</c:v>
                </c:pt>
                <c:pt idx="7">
                  <c:v>40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76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55-4896-9A1F-5204BF279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737536"/>
        <c:axId val="388736752"/>
      </c:lineChart>
      <c:catAx>
        <c:axId val="38873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8736752"/>
        <c:crosses val="autoZero"/>
        <c:auto val="1"/>
        <c:lblAlgn val="ctr"/>
        <c:lblOffset val="100"/>
        <c:noMultiLvlLbl val="0"/>
      </c:catAx>
      <c:valAx>
        <c:axId val="388736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873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CANALIZACIÓNES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'TABLAS-ANUAL'!$AD$117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'TABLAS-ANUAL'!$AE$115:$AJ$116</c:f>
              <c:strCache>
                <c:ptCount val="6"/>
                <c:pt idx="0">
                  <c:v>DIF Municipal</c:v>
                </c:pt>
                <c:pt idx="1">
                  <c:v>Colegio de Abogados</c:v>
                </c:pt>
                <c:pt idx="2">
                  <c:v>Fiscalia General del Estado de Qro.</c:v>
                </c:pt>
                <c:pt idx="3">
                  <c:v>Bufette Juridico Gratuito</c:v>
                </c:pt>
                <c:pt idx="4">
                  <c:v>Registro Civil </c:v>
                </c:pt>
                <c:pt idx="5">
                  <c:v>Otro</c:v>
                </c:pt>
              </c:strCache>
            </c:strRef>
          </c:cat>
          <c:val>
            <c:numRef>
              <c:f>'TABLAS-ANUAL'!$AE$117:$AJ$117</c:f>
              <c:numCache>
                <c:formatCode>General</c:formatCode>
                <c:ptCount val="6"/>
                <c:pt idx="0">
                  <c:v>15</c:v>
                </c:pt>
                <c:pt idx="1">
                  <c:v>14</c:v>
                </c:pt>
                <c:pt idx="2">
                  <c:v>16</c:v>
                </c:pt>
                <c:pt idx="3">
                  <c:v>23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2-470B-B3C4-356692C3C5EA}"/>
            </c:ext>
          </c:extLst>
        </c:ser>
        <c:ser>
          <c:idx val="1"/>
          <c:order val="1"/>
          <c:tx>
            <c:strRef>
              <c:f>'TABLAS-ANUAL'!$AD$118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'TABLAS-ANUAL'!$AE$115:$AJ$116</c:f>
              <c:strCache>
                <c:ptCount val="6"/>
                <c:pt idx="0">
                  <c:v>DIF Municipal</c:v>
                </c:pt>
                <c:pt idx="1">
                  <c:v>Colegio de Abogados</c:v>
                </c:pt>
                <c:pt idx="2">
                  <c:v>Fiscalia General del Estado de Qro.</c:v>
                </c:pt>
                <c:pt idx="3">
                  <c:v>Bufette Juridico Gratuito</c:v>
                </c:pt>
                <c:pt idx="4">
                  <c:v>Registro Civil </c:v>
                </c:pt>
                <c:pt idx="5">
                  <c:v>Otro</c:v>
                </c:pt>
              </c:strCache>
            </c:strRef>
          </c:cat>
          <c:val>
            <c:numRef>
              <c:f>'TABLAS-ANUAL'!$AE$118:$AJ$118</c:f>
              <c:numCache>
                <c:formatCode>General</c:formatCode>
                <c:ptCount val="6"/>
                <c:pt idx="0">
                  <c:v>10</c:v>
                </c:pt>
                <c:pt idx="1">
                  <c:v>33</c:v>
                </c:pt>
                <c:pt idx="2">
                  <c:v>12</c:v>
                </c:pt>
                <c:pt idx="3">
                  <c:v>8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B2-470B-B3C4-356692C3C5EA}"/>
            </c:ext>
          </c:extLst>
        </c:ser>
        <c:ser>
          <c:idx val="2"/>
          <c:order val="2"/>
          <c:tx>
            <c:strRef>
              <c:f>'TABLAS-ANUAL'!$AD$119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'TABLAS-ANUAL'!$AE$115:$AJ$116</c:f>
              <c:strCache>
                <c:ptCount val="6"/>
                <c:pt idx="0">
                  <c:v>DIF Municipal</c:v>
                </c:pt>
                <c:pt idx="1">
                  <c:v>Colegio de Abogados</c:v>
                </c:pt>
                <c:pt idx="2">
                  <c:v>Fiscalia General del Estado de Qro.</c:v>
                </c:pt>
                <c:pt idx="3">
                  <c:v>Bufette Juridico Gratuito</c:v>
                </c:pt>
                <c:pt idx="4">
                  <c:v>Registro Civil </c:v>
                </c:pt>
                <c:pt idx="5">
                  <c:v>Otro</c:v>
                </c:pt>
              </c:strCache>
            </c:strRef>
          </c:cat>
          <c:val>
            <c:numRef>
              <c:f>'TABLAS-ANUAL'!$AE$119:$AJ$119</c:f>
              <c:numCache>
                <c:formatCode>General</c:formatCode>
                <c:ptCount val="6"/>
                <c:pt idx="0">
                  <c:v>3</c:v>
                </c:pt>
                <c:pt idx="1">
                  <c:v>14</c:v>
                </c:pt>
                <c:pt idx="2">
                  <c:v>31</c:v>
                </c:pt>
                <c:pt idx="3">
                  <c:v>19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B2-470B-B3C4-356692C3C5EA}"/>
            </c:ext>
          </c:extLst>
        </c:ser>
        <c:ser>
          <c:idx val="3"/>
          <c:order val="3"/>
          <c:tx>
            <c:strRef>
              <c:f>'TABLAS-ANUAL'!$AD$120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'TABLAS-ANUAL'!$AE$115:$AJ$116</c:f>
              <c:strCache>
                <c:ptCount val="6"/>
                <c:pt idx="0">
                  <c:v>DIF Municipal</c:v>
                </c:pt>
                <c:pt idx="1">
                  <c:v>Colegio de Abogados</c:v>
                </c:pt>
                <c:pt idx="2">
                  <c:v>Fiscalia General del Estado de Qro.</c:v>
                </c:pt>
                <c:pt idx="3">
                  <c:v>Bufette Juridico Gratuito</c:v>
                </c:pt>
                <c:pt idx="4">
                  <c:v>Registro Civil </c:v>
                </c:pt>
                <c:pt idx="5">
                  <c:v>Otro</c:v>
                </c:pt>
              </c:strCache>
            </c:strRef>
          </c:cat>
          <c:val>
            <c:numRef>
              <c:f>'TABLAS-ANUAL'!$AE$120:$AJ$120</c:f>
              <c:numCache>
                <c:formatCode>General</c:formatCode>
                <c:ptCount val="6"/>
                <c:pt idx="0">
                  <c:v>9</c:v>
                </c:pt>
                <c:pt idx="1">
                  <c:v>16</c:v>
                </c:pt>
                <c:pt idx="2">
                  <c:v>8</c:v>
                </c:pt>
                <c:pt idx="3">
                  <c:v>23</c:v>
                </c:pt>
                <c:pt idx="4">
                  <c:v>2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B2-470B-B3C4-356692C3C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8730480"/>
        <c:axId val="388729696"/>
      </c:barChart>
      <c:lineChart>
        <c:grouping val="standard"/>
        <c:varyColors val="0"/>
        <c:ser>
          <c:idx val="4"/>
          <c:order val="4"/>
          <c:tx>
            <c:strRef>
              <c:f>'TABLAS-ANUAL'!$AD$121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'TABLAS-ANUAL'!$AE$115:$AJ$116</c:f>
              <c:strCache>
                <c:ptCount val="6"/>
                <c:pt idx="0">
                  <c:v>DIF Municipal</c:v>
                </c:pt>
                <c:pt idx="1">
                  <c:v>Colegio de Abogados</c:v>
                </c:pt>
                <c:pt idx="2">
                  <c:v>Fiscalia General del Estado de Qro.</c:v>
                </c:pt>
                <c:pt idx="3">
                  <c:v>Bufette Juridico Gratuito</c:v>
                </c:pt>
                <c:pt idx="4">
                  <c:v>Registro Civil </c:v>
                </c:pt>
                <c:pt idx="5">
                  <c:v>Otro</c:v>
                </c:pt>
              </c:strCache>
            </c:strRef>
          </c:cat>
          <c:val>
            <c:numRef>
              <c:f>'TABLAS-ANUAL'!$AE$121:$AJ$121</c:f>
              <c:numCache>
                <c:formatCode>General</c:formatCode>
                <c:ptCount val="6"/>
                <c:pt idx="0">
                  <c:v>37</c:v>
                </c:pt>
                <c:pt idx="1">
                  <c:v>77</c:v>
                </c:pt>
                <c:pt idx="2">
                  <c:v>67</c:v>
                </c:pt>
                <c:pt idx="3">
                  <c:v>73</c:v>
                </c:pt>
                <c:pt idx="4">
                  <c:v>2</c:v>
                </c:pt>
                <c:pt idx="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B2-470B-B3C4-356692C3C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730480"/>
        <c:axId val="388729696"/>
      </c:lineChart>
      <c:catAx>
        <c:axId val="38873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8729696"/>
        <c:crosses val="autoZero"/>
        <c:auto val="1"/>
        <c:lblAlgn val="ctr"/>
        <c:lblOffset val="100"/>
        <c:noMultiLvlLbl val="0"/>
      </c:catAx>
      <c:valAx>
        <c:axId val="388729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873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382267285082525E-2"/>
          <c:y val="0.93450959406773182"/>
          <c:w val="0.92702237562770406"/>
          <c:h val="4.9956425349743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SALUD-NUT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'TABLAS-ANUAL'!$B$184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'TABLAS-ANUAL'!$C$184:$D$184</c:f>
              <c:numCache>
                <c:formatCode>General</c:formatCode>
                <c:ptCount val="2"/>
                <c:pt idx="0">
                  <c:v>134</c:v>
                </c:pt>
                <c:pt idx="1">
                  <c:v>81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58A5-4550-9A26-7E7A2045D74D}"/>
            </c:ext>
          </c:extLst>
        </c:ser>
        <c:ser>
          <c:idx val="1"/>
          <c:order val="1"/>
          <c:tx>
            <c:strRef>
              <c:f>'TABLAS-ANUAL'!$B$185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'TABLAS-ANUAL'!$C$185:$D$185</c:f>
              <c:numCache>
                <c:formatCode>General</c:formatCode>
                <c:ptCount val="2"/>
                <c:pt idx="0">
                  <c:v>138</c:v>
                </c:pt>
                <c:pt idx="1">
                  <c:v>65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58A5-4550-9A26-7E7A2045D74D}"/>
            </c:ext>
          </c:extLst>
        </c:ser>
        <c:ser>
          <c:idx val="2"/>
          <c:order val="2"/>
          <c:tx>
            <c:strRef>
              <c:f>'TABLAS-ANUAL'!$B$186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00CCFF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'TABLAS-ANUAL'!$C$186:$D$186</c:f>
              <c:numCache>
                <c:formatCode>General</c:formatCode>
                <c:ptCount val="2"/>
                <c:pt idx="0">
                  <c:v>214</c:v>
                </c:pt>
                <c:pt idx="1">
                  <c:v>56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58A5-4550-9A26-7E7A2045D74D}"/>
            </c:ext>
          </c:extLst>
        </c:ser>
        <c:ser>
          <c:idx val="3"/>
          <c:order val="3"/>
          <c:tx>
            <c:strRef>
              <c:f>'TABLAS-ANUAL'!$B$187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'TABLAS-ANUAL'!$C$187:$D$187</c:f>
              <c:numCache>
                <c:formatCode>General</c:formatCode>
                <c:ptCount val="2"/>
                <c:pt idx="0">
                  <c:v>138</c:v>
                </c:pt>
                <c:pt idx="1">
                  <c:v>64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58A5-4550-9A26-7E7A2045D74D}"/>
            </c:ext>
          </c:extLst>
        </c:ser>
        <c:ser>
          <c:idx val="4"/>
          <c:order val="4"/>
          <c:tx>
            <c:strRef>
              <c:f>'TABLAS-ANUAL'!$B$188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rgbClr val="6600FF"/>
              </a:solidFill>
            </a:ln>
            <a:effectLst/>
          </c:spPr>
          <c:invertIfNegative val="0"/>
          <c:dLbls>
            <c:spPr>
              <a:solidFill>
                <a:srgbClr val="FFCCFF"/>
              </a:solidFill>
              <a:ln>
                <a:solidFill>
                  <a:srgbClr val="7030A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'TABLAS-ANUAL'!$C$188:$D$188</c:f>
              <c:numCache>
                <c:formatCode>General</c:formatCode>
                <c:ptCount val="2"/>
                <c:pt idx="0">
                  <c:v>88</c:v>
                </c:pt>
                <c:pt idx="1">
                  <c:v>88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58A5-4550-9A26-7E7A2045D74D}"/>
            </c:ext>
          </c:extLst>
        </c:ser>
        <c:ser>
          <c:idx val="5"/>
          <c:order val="5"/>
          <c:tx>
            <c:strRef>
              <c:f>'TABLAS-ANUAL'!$B$189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rgbClr val="D5F9D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D5F9D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'TABLAS-ANUAL'!$C$189:$D$189</c:f>
              <c:numCache>
                <c:formatCode>General</c:formatCode>
                <c:ptCount val="2"/>
                <c:pt idx="0">
                  <c:v>101</c:v>
                </c:pt>
                <c:pt idx="1">
                  <c:v>77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58A5-4550-9A26-7E7A2045D74D}"/>
            </c:ext>
          </c:extLst>
        </c:ser>
        <c:ser>
          <c:idx val="6"/>
          <c:order val="6"/>
          <c:tx>
            <c:strRef>
              <c:f>'TABLAS-ANUAL'!$B$190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00B0F0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'TABLAS-ANUAL'!$C$190:$D$190</c:f>
              <c:numCache>
                <c:formatCode>General</c:formatCode>
                <c:ptCount val="2"/>
                <c:pt idx="0">
                  <c:v>97</c:v>
                </c:pt>
                <c:pt idx="1">
                  <c:v>80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58A5-4550-9A26-7E7A2045D74D}"/>
            </c:ext>
          </c:extLst>
        </c:ser>
        <c:ser>
          <c:idx val="7"/>
          <c:order val="7"/>
          <c:tx>
            <c:strRef>
              <c:f>'TABLAS-ANUAL'!$B$191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rgbClr val="993366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993366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'TABLAS-ANUAL'!$C$191:$D$191</c:f>
              <c:numCache>
                <c:formatCode>General</c:formatCode>
                <c:ptCount val="2"/>
                <c:pt idx="0">
                  <c:v>134</c:v>
                </c:pt>
                <c:pt idx="1">
                  <c:v>90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58A5-4550-9A26-7E7A2045D74D}"/>
            </c:ext>
          </c:extLst>
        </c:ser>
        <c:ser>
          <c:idx val="8"/>
          <c:order val="8"/>
          <c:tx>
            <c:strRef>
              <c:f>'TABLAS-ANUAL'!$B$192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'TABLAS-ANUAL'!$C$192:$D$192</c:f>
              <c:numCache>
                <c:formatCode>General</c:formatCode>
                <c:ptCount val="2"/>
                <c:pt idx="0">
                  <c:v>146</c:v>
                </c:pt>
                <c:pt idx="1">
                  <c:v>74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58A5-4550-9A26-7E7A2045D74D}"/>
            </c:ext>
          </c:extLst>
        </c:ser>
        <c:ser>
          <c:idx val="9"/>
          <c:order val="9"/>
          <c:tx>
            <c:strRef>
              <c:f>'TABLAS-ANUAL'!$B$193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rgbClr val="CCFF33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CCFF33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'TABLAS-ANUAL'!$C$193:$D$193</c:f>
              <c:numCache>
                <c:formatCode>General</c:formatCode>
                <c:ptCount val="2"/>
                <c:pt idx="0">
                  <c:v>303</c:v>
                </c:pt>
                <c:pt idx="1">
                  <c:v>101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58A5-4550-9A26-7E7A2045D74D}"/>
            </c:ext>
          </c:extLst>
        </c:ser>
        <c:ser>
          <c:idx val="10"/>
          <c:order val="10"/>
          <c:tx>
            <c:strRef>
              <c:f>'TABLAS-ANUAL'!$B$194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spPr>
              <a:solidFill>
                <a:schemeClr val="accent4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'TABLAS-ANUAL'!$C$194:$D$194</c:f>
              <c:numCache>
                <c:formatCode>General</c:formatCode>
                <c:ptCount val="2"/>
                <c:pt idx="0">
                  <c:v>176</c:v>
                </c:pt>
                <c:pt idx="1">
                  <c:v>77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A-58A5-4550-9A26-7E7A2045D74D}"/>
            </c:ext>
          </c:extLst>
        </c:ser>
        <c:ser>
          <c:idx val="11"/>
          <c:order val="11"/>
          <c:tx>
            <c:strRef>
              <c:f>'TABLAS-ANUAL'!$B$195</c:f>
              <c:strCache>
                <c:ptCount val="1"/>
                <c:pt idx="0">
                  <c:v>DIC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3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'TABLAS-ANUAL'!$C$195:$D$195</c:f>
              <c:numCache>
                <c:formatCode>General</c:formatCode>
                <c:ptCount val="2"/>
                <c:pt idx="0">
                  <c:v>100</c:v>
                </c:pt>
                <c:pt idx="1">
                  <c:v>64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B-58A5-4550-9A26-7E7A2045D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1235974975"/>
        <c:axId val="1235971647"/>
      </c:barChart>
      <c:lineChart>
        <c:grouping val="standard"/>
        <c:varyColors val="0"/>
        <c:ser>
          <c:idx val="12"/>
          <c:order val="12"/>
          <c:tx>
            <c:strRef>
              <c:f>'TABLAS-ANUAL'!$B$196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-6.7440858387852451E-2"/>
                  <c:y val="-1.2345679012345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A5-4550-9A26-7E7A2045D74D}"/>
                </c:ext>
              </c:extLst>
            </c:dLbl>
            <c:dLbl>
              <c:idx val="1"/>
              <c:layout>
                <c:manualLayout>
                  <c:x val="1.3247358882469234E-2"/>
                  <c:y val="0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923917001468665E-2"/>
                      <c:h val="5.45432098765432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58A5-4550-9A26-7E7A2045D74D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'TABLAS-ANUAL'!$C$183:$D$183</c:f>
              <c:strCache>
                <c:ptCount val="2"/>
                <c:pt idx="0">
                  <c:v>SALUD</c:v>
                </c:pt>
                <c:pt idx="1">
                  <c:v>NUTRICIÓN </c:v>
                </c:pt>
              </c:strCache>
              <c:extLst/>
            </c:strRef>
          </c:cat>
          <c:val>
            <c:numRef>
              <c:f>'TABLAS-ANUAL'!$C$196:$D$196</c:f>
              <c:numCache>
                <c:formatCode>General</c:formatCode>
                <c:ptCount val="2"/>
                <c:pt idx="0" formatCode="#,##0">
                  <c:v>1769</c:v>
                </c:pt>
                <c:pt idx="1">
                  <c:v>917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C-58A5-4550-9A26-7E7A2045D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974975"/>
        <c:axId val="1235971647"/>
      </c:lineChart>
      <c:catAx>
        <c:axId val="123597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5971647"/>
        <c:crosses val="autoZero"/>
        <c:auto val="1"/>
        <c:lblAlgn val="ctr"/>
        <c:lblOffset val="100"/>
        <c:noMultiLvlLbl val="0"/>
      </c:catAx>
      <c:valAx>
        <c:axId val="1235971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597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2"/>
        <c:txPr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EN EL ÁREA DE NUTRICIÓN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'TABLAS-ANUAL'!$B$223</c:f>
              <c:strCache>
                <c:ptCount val="1"/>
                <c:pt idx="0">
                  <c:v>ENE-MAR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F50-445A-A199-EFC437CB4F4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F50-445A-A199-EFC437CB4F4A}"/>
              </c:ext>
            </c:extLst>
          </c:dPt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'TABLAS-ANUAL'!$C$221:$I$222</c:f>
              <c:strCache>
                <c:ptCount val="7"/>
                <c:pt idx="0">
                  <c:v>Bajo peso
1.65%</c:v>
                </c:pt>
                <c:pt idx="1">
                  <c:v>Peso Normal 
19.83%</c:v>
                </c:pt>
                <c:pt idx="2">
                  <c:v>Sobrepeso
41.73%</c:v>
                </c:pt>
                <c:pt idx="3">
                  <c:v>Obesidad I
19.00%</c:v>
                </c:pt>
                <c:pt idx="4">
                  <c:v>Obesidad II
12.39%</c:v>
                </c:pt>
                <c:pt idx="5">
                  <c:v>Obesidad III
2.47%</c:v>
                </c:pt>
                <c:pt idx="6">
                  <c:v> Sin IMC
2.89%</c:v>
                </c:pt>
              </c:strCache>
            </c:strRef>
          </c:cat>
          <c:val>
            <c:numRef>
              <c:f>'TABLAS-ANUAL'!$C$223:$I$223</c:f>
              <c:numCache>
                <c:formatCode>General</c:formatCode>
                <c:ptCount val="7"/>
                <c:pt idx="0">
                  <c:v>2</c:v>
                </c:pt>
                <c:pt idx="1">
                  <c:v>42</c:v>
                </c:pt>
                <c:pt idx="2">
                  <c:v>67</c:v>
                </c:pt>
                <c:pt idx="3">
                  <c:v>64</c:v>
                </c:pt>
                <c:pt idx="4">
                  <c:v>19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0-445A-A199-EFC437CB4F4A}"/>
            </c:ext>
          </c:extLst>
        </c:ser>
        <c:ser>
          <c:idx val="1"/>
          <c:order val="1"/>
          <c:tx>
            <c:strRef>
              <c:f>'TABLAS-ANUAL'!$B$224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'TABLAS-ANUAL'!$C$221:$I$222</c:f>
              <c:strCache>
                <c:ptCount val="7"/>
                <c:pt idx="0">
                  <c:v>Bajo peso
1.65%</c:v>
                </c:pt>
                <c:pt idx="1">
                  <c:v>Peso Normal 
19.83%</c:v>
                </c:pt>
                <c:pt idx="2">
                  <c:v>Sobrepeso
41.73%</c:v>
                </c:pt>
                <c:pt idx="3">
                  <c:v>Obesidad I
19.00%</c:v>
                </c:pt>
                <c:pt idx="4">
                  <c:v>Obesidad II
12.39%</c:v>
                </c:pt>
                <c:pt idx="5">
                  <c:v>Obesidad III
2.47%</c:v>
                </c:pt>
                <c:pt idx="6">
                  <c:v> Sin IMC
2.89%</c:v>
                </c:pt>
              </c:strCache>
            </c:strRef>
          </c:cat>
          <c:val>
            <c:numRef>
              <c:f>'TABLAS-ANUAL'!$C$224:$I$224</c:f>
              <c:numCache>
                <c:formatCode>General</c:formatCode>
                <c:ptCount val="7"/>
                <c:pt idx="1">
                  <c:v>58</c:v>
                </c:pt>
                <c:pt idx="2">
                  <c:v>93</c:v>
                </c:pt>
                <c:pt idx="3">
                  <c:v>38</c:v>
                </c:pt>
                <c:pt idx="4">
                  <c:v>28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0-445A-A199-EFC437CB4F4A}"/>
            </c:ext>
          </c:extLst>
        </c:ser>
        <c:ser>
          <c:idx val="2"/>
          <c:order val="2"/>
          <c:tx>
            <c:strRef>
              <c:f>'TABLAS-ANUAL'!$B$225</c:f>
              <c:strCache>
                <c:ptCount val="1"/>
                <c:pt idx="0">
                  <c:v>JUL-SEP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3CCCC"/>
              </a:solidFill>
              <a:ln w="57150">
                <a:solidFill>
                  <a:srgbClr val="33CC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9F50-445A-A199-EFC437CB4F4A}"/>
              </c:ext>
            </c:extLst>
          </c:dPt>
          <c:dLbls>
            <c:dLbl>
              <c:idx val="0"/>
              <c:spPr>
                <a:solidFill>
                  <a:srgbClr val="33CCCC"/>
                </a:solidFill>
                <a:ln>
                  <a:solidFill>
                    <a:schemeClr val="bg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9F50-445A-A199-EFC437CB4F4A}"/>
                </c:ext>
              </c:extLst>
            </c:dLbl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'TABLAS-ANUAL'!$C$221:$I$222</c:f>
              <c:strCache>
                <c:ptCount val="7"/>
                <c:pt idx="0">
                  <c:v>Bajo peso
1.65%</c:v>
                </c:pt>
                <c:pt idx="1">
                  <c:v>Peso Normal 
19.83%</c:v>
                </c:pt>
                <c:pt idx="2">
                  <c:v>Sobrepeso
41.73%</c:v>
                </c:pt>
                <c:pt idx="3">
                  <c:v>Obesidad I
19.00%</c:v>
                </c:pt>
                <c:pt idx="4">
                  <c:v>Obesidad II
12.39%</c:v>
                </c:pt>
                <c:pt idx="5">
                  <c:v>Obesidad III
2.47%</c:v>
                </c:pt>
                <c:pt idx="6">
                  <c:v> Sin IMC
2.89%</c:v>
                </c:pt>
              </c:strCache>
            </c:strRef>
          </c:cat>
          <c:val>
            <c:numRef>
              <c:f>'TABLAS-ANUAL'!$C$225:$I$225</c:f>
              <c:numCache>
                <c:formatCode>General</c:formatCode>
                <c:ptCount val="7"/>
                <c:pt idx="0">
                  <c:v>1</c:v>
                </c:pt>
                <c:pt idx="1">
                  <c:v>55</c:v>
                </c:pt>
                <c:pt idx="2">
                  <c:v>86</c:v>
                </c:pt>
                <c:pt idx="3">
                  <c:v>62</c:v>
                </c:pt>
                <c:pt idx="4">
                  <c:v>29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0-445A-A199-EFC437CB4F4A}"/>
            </c:ext>
          </c:extLst>
        </c:ser>
        <c:ser>
          <c:idx val="3"/>
          <c:order val="3"/>
          <c:tx>
            <c:strRef>
              <c:f>'TABLAS-ANUAL'!$B$226</c:f>
              <c:strCache>
                <c:ptCount val="1"/>
                <c:pt idx="0">
                  <c:v>OCT-DIC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'TABLAS-ANUAL'!$C$221:$I$222</c:f>
              <c:strCache>
                <c:ptCount val="7"/>
                <c:pt idx="0">
                  <c:v>Bajo peso
1.65%</c:v>
                </c:pt>
                <c:pt idx="1">
                  <c:v>Peso Normal 
19.83%</c:v>
                </c:pt>
                <c:pt idx="2">
                  <c:v>Sobrepeso
41.73%</c:v>
                </c:pt>
                <c:pt idx="3">
                  <c:v>Obesidad I
19.00%</c:v>
                </c:pt>
                <c:pt idx="4">
                  <c:v>Obesidad II
12.39%</c:v>
                </c:pt>
                <c:pt idx="5">
                  <c:v>Obesidad III
2.47%</c:v>
                </c:pt>
                <c:pt idx="6">
                  <c:v> Sin IMC
2.89%</c:v>
                </c:pt>
              </c:strCache>
            </c:strRef>
          </c:cat>
          <c:val>
            <c:numRef>
              <c:f>'TABLAS-ANUAL'!$C$226:$I$226</c:f>
              <c:numCache>
                <c:formatCode>General</c:formatCode>
                <c:ptCount val="7"/>
                <c:pt idx="0">
                  <c:v>4</c:v>
                </c:pt>
                <c:pt idx="1">
                  <c:v>48</c:v>
                </c:pt>
                <c:pt idx="2">
                  <c:v>108</c:v>
                </c:pt>
                <c:pt idx="3">
                  <c:v>46</c:v>
                </c:pt>
                <c:pt idx="4">
                  <c:v>30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0-445A-A199-EFC437CB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80758431"/>
        <c:axId val="480761759"/>
      </c:barChart>
      <c:lineChart>
        <c:grouping val="standard"/>
        <c:varyColors val="0"/>
        <c:ser>
          <c:idx val="4"/>
          <c:order val="4"/>
          <c:tx>
            <c:strRef>
              <c:f>'TABLAS-ANUAL'!$B$227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-2.9662568468080578E-2"/>
                  <c:y val="-6.703644534053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619183231866987E-2"/>
                      <c:h val="4.98098358771392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50-445A-A199-EFC437CB4F4A}"/>
                </c:ext>
              </c:extLst>
            </c:dLbl>
            <c:dLbl>
              <c:idx val="2"/>
              <c:layout>
                <c:manualLayout>
                  <c:x val="-2.7414664884953338E-2"/>
                  <c:y val="-4.1919985833801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50-445A-A199-EFC437CB4F4A}"/>
                </c:ext>
              </c:extLst>
            </c:dLbl>
            <c:dLbl>
              <c:idx val="3"/>
              <c:layout>
                <c:manualLayout>
                  <c:x val="-1.1422777035397208E-3"/>
                  <c:y val="-2.4658815196354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50-445A-A199-EFC437CB4F4A}"/>
                </c:ext>
              </c:extLst>
            </c:dLbl>
            <c:dLbl>
              <c:idx val="4"/>
              <c:layout>
                <c:manualLayout>
                  <c:x val="-1.1422777035396371E-3"/>
                  <c:y val="-1.9727052157083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50-445A-A199-EFC437CB4F4A}"/>
                </c:ext>
              </c:extLst>
            </c:dLbl>
            <c:dLbl>
              <c:idx val="5"/>
              <c:layout>
                <c:manualLayout>
                  <c:x val="-2.5701293301206848E-2"/>
                  <c:y val="-5.1783511912343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489419945086117E-2"/>
                      <c:h val="4.95395597294753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F50-445A-A199-EFC437CB4F4A}"/>
                </c:ext>
              </c:extLst>
            </c:dLbl>
            <c:dLbl>
              <c:idx val="6"/>
              <c:layout>
                <c:manualLayout>
                  <c:x val="2.855694258849302E-3"/>
                  <c:y val="-4.4385867353437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807691702305881E-2"/>
                      <c:h val="4.95395597294753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F50-445A-A199-EFC437CB4F4A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'TABLAS-ANUAL'!$C$221:$I$222</c:f>
              <c:strCache>
                <c:ptCount val="7"/>
                <c:pt idx="0">
                  <c:v>Bajo peso
1.65%</c:v>
                </c:pt>
                <c:pt idx="1">
                  <c:v>Peso Normal 
19.83%</c:v>
                </c:pt>
                <c:pt idx="2">
                  <c:v>Sobrepeso
41.73%</c:v>
                </c:pt>
                <c:pt idx="3">
                  <c:v>Obesidad I
19.00%</c:v>
                </c:pt>
                <c:pt idx="4">
                  <c:v>Obesidad II
12.39%</c:v>
                </c:pt>
                <c:pt idx="5">
                  <c:v>Obesidad III
2.47%</c:v>
                </c:pt>
                <c:pt idx="6">
                  <c:v> Sin IMC
2.89%</c:v>
                </c:pt>
              </c:strCache>
            </c:strRef>
          </c:cat>
          <c:val>
            <c:numRef>
              <c:f>'TABLAS-ANUAL'!$C$227:$I$227</c:f>
              <c:numCache>
                <c:formatCode>General</c:formatCode>
                <c:ptCount val="7"/>
                <c:pt idx="0">
                  <c:v>7</c:v>
                </c:pt>
                <c:pt idx="1">
                  <c:v>203</c:v>
                </c:pt>
                <c:pt idx="2">
                  <c:v>354</c:v>
                </c:pt>
                <c:pt idx="3">
                  <c:v>210</c:v>
                </c:pt>
                <c:pt idx="4">
                  <c:v>106</c:v>
                </c:pt>
                <c:pt idx="5">
                  <c:v>33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50-445A-A199-EFC437CB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58431"/>
        <c:axId val="480761759"/>
      </c:lineChart>
      <c:catAx>
        <c:axId val="480758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761759"/>
        <c:crosses val="autoZero"/>
        <c:auto val="1"/>
        <c:lblAlgn val="ctr"/>
        <c:lblOffset val="100"/>
        <c:noMultiLvlLbl val="0"/>
      </c:catAx>
      <c:valAx>
        <c:axId val="4807617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758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 NIVELES DE RIESGO Y CASOS DE VIOLENCIA PRESENTE EN MUJERES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'TABLAS '!$AT$41</c:f>
              <c:strCache>
                <c:ptCount val="1"/>
                <c:pt idx="0">
                  <c:v>ABR-JUN 2024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'!$AU$33:$AX$34</c:f>
              <c:strCache>
                <c:ptCount val="4"/>
                <c:pt idx="0">
                  <c:v>Sin Riesgo
38.90%</c:v>
                </c:pt>
                <c:pt idx="1">
                  <c:v>Riesgo Moderado
51.03%</c:v>
                </c:pt>
                <c:pt idx="2">
                  <c:v>Riesgo Medio 
8.24%</c:v>
                </c:pt>
                <c:pt idx="3">
                  <c:v>Riesgo Alto
1.83%</c:v>
                </c:pt>
              </c:strCache>
              <c:extLst xmlns:c15="http://schemas.microsoft.com/office/drawing/2012/chart"/>
            </c:strRef>
          </c:cat>
          <c:val>
            <c:numRef>
              <c:f>'TABLAS '!$AU$41:$AX$41</c:f>
              <c:numCache>
                <c:formatCode>General</c:formatCode>
                <c:ptCount val="4"/>
                <c:pt idx="0">
                  <c:v>170</c:v>
                </c:pt>
                <c:pt idx="1">
                  <c:v>223</c:v>
                </c:pt>
                <c:pt idx="2">
                  <c:v>36</c:v>
                </c:pt>
                <c:pt idx="3">
                  <c:v>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4097-4D7B-BA35-D7D5EBD38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643408"/>
        <c:axId val="2767720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'TABLAS '!$AT$35</c15:sqref>
                        </c15:formulaRef>
                      </c:ext>
                    </c:extLst>
                    <c:strCache>
                      <c:ptCount val="1"/>
                      <c:pt idx="0">
                        <c:v>ENE-MAR 2023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 '!$AU$33:$AX$34</c15:sqref>
                        </c15:formulaRef>
                      </c:ext>
                    </c:extLst>
                    <c:strCache>
                      <c:ptCount val="4"/>
                      <c:pt idx="0">
                        <c:v>Sin Riesgo
38.90%</c:v>
                      </c:pt>
                      <c:pt idx="1">
                        <c:v>Riesgo Moderado
51.03%</c:v>
                      </c:pt>
                      <c:pt idx="2">
                        <c:v>Riesgo Medio 
8.24%</c:v>
                      </c:pt>
                      <c:pt idx="3">
                        <c:v>Riesgo Alto
1.83%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 '!$AU$35:$AX$35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097-4D7B-BA35-D7D5EBD38A3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'!$AT$36</c15:sqref>
                        </c15:formulaRef>
                      </c:ext>
                    </c:extLst>
                    <c:strCache>
                      <c:ptCount val="1"/>
                      <c:pt idx="0">
                        <c:v>ABR-JUN 2023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'!$AU$33:$AX$34</c15:sqref>
                        </c15:formulaRef>
                      </c:ext>
                    </c:extLst>
                    <c:strCache>
                      <c:ptCount val="4"/>
                      <c:pt idx="0">
                        <c:v>Sin Riesgo
38.90%</c:v>
                      </c:pt>
                      <c:pt idx="1">
                        <c:v>Riesgo Moderado
51.03%</c:v>
                      </c:pt>
                      <c:pt idx="2">
                        <c:v>Riesgo Medio 
8.24%</c:v>
                      </c:pt>
                      <c:pt idx="3">
                        <c:v>Riesgo Alto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'!$AU$36:$AX$36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154</c:v>
                      </c:pt>
                      <c:pt idx="1">
                        <c:v>128</c:v>
                      </c:pt>
                      <c:pt idx="2">
                        <c:v>7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097-4D7B-BA35-D7D5EBD38A3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'!$AT$37</c15:sqref>
                        </c15:formulaRef>
                      </c:ext>
                    </c:extLst>
                    <c:strCache>
                      <c:ptCount val="1"/>
                      <c:pt idx="0">
                        <c:v>JUL-SEP 2023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'!$AU$33:$AX$34</c15:sqref>
                        </c15:formulaRef>
                      </c:ext>
                    </c:extLst>
                    <c:strCache>
                      <c:ptCount val="4"/>
                      <c:pt idx="0">
                        <c:v>Sin Riesgo
38.90%</c:v>
                      </c:pt>
                      <c:pt idx="1">
                        <c:v>Riesgo Moderado
51.03%</c:v>
                      </c:pt>
                      <c:pt idx="2">
                        <c:v>Riesgo Medio 
8.24%</c:v>
                      </c:pt>
                      <c:pt idx="3">
                        <c:v>Riesgo Alto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'!$AU$37:$AX$37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115</c:v>
                      </c:pt>
                      <c:pt idx="1">
                        <c:v>146</c:v>
                      </c:pt>
                      <c:pt idx="2">
                        <c:v>14</c:v>
                      </c:pt>
                      <c:pt idx="3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097-4D7B-BA35-D7D5EBD38A3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'!$AT$38</c15:sqref>
                        </c15:formulaRef>
                      </c:ext>
                    </c:extLst>
                    <c:strCache>
                      <c:ptCount val="1"/>
                      <c:pt idx="0">
                        <c:v>OCT-DIC 2023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'!$AU$33:$AX$34</c15:sqref>
                        </c15:formulaRef>
                      </c:ext>
                    </c:extLst>
                    <c:strCache>
                      <c:ptCount val="4"/>
                      <c:pt idx="0">
                        <c:v>Sin Riesgo
38.90%</c:v>
                      </c:pt>
                      <c:pt idx="1">
                        <c:v>Riesgo Moderado
51.03%</c:v>
                      </c:pt>
                      <c:pt idx="2">
                        <c:v>Riesgo Medio 
8.24%</c:v>
                      </c:pt>
                      <c:pt idx="3">
                        <c:v>Riesgo Alto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'!$AU$38:$AX$38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115</c:v>
                      </c:pt>
                      <c:pt idx="1">
                        <c:v>168</c:v>
                      </c:pt>
                      <c:pt idx="2">
                        <c:v>10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097-4D7B-BA35-D7D5EBD38A3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'!$AT$39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'!$AU$33:$AX$34</c15:sqref>
                        </c15:formulaRef>
                      </c:ext>
                    </c:extLst>
                    <c:strCache>
                      <c:ptCount val="4"/>
                      <c:pt idx="0">
                        <c:v>Sin Riesgo
38.90%</c:v>
                      </c:pt>
                      <c:pt idx="1">
                        <c:v>Riesgo Moderado
51.03%</c:v>
                      </c:pt>
                      <c:pt idx="2">
                        <c:v>Riesgo Medio 
8.24%</c:v>
                      </c:pt>
                      <c:pt idx="3">
                        <c:v>Riesgo Alto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'!$AU$39:$AX$39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38.983050847457626</c:v>
                      </c:pt>
                      <c:pt idx="1">
                        <c:v>56.949152542372879</c:v>
                      </c:pt>
                      <c:pt idx="2">
                        <c:v>3.3898305084745761</c:v>
                      </c:pt>
                      <c:pt idx="3">
                        <c:v>0.67796610169491522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097-4D7B-BA35-D7D5EBD38A3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'!$AT$40</c15:sqref>
                        </c15:formulaRef>
                      </c:ext>
                    </c:extLst>
                    <c:strCache>
                      <c:ptCount val="1"/>
                      <c:pt idx="0">
                        <c:v>ENE-MAR 2024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bg2"/>
                    </a:solidFill>
                  </a:ln>
                  <a:effectLst/>
                </c:spPr>
                <c:invertIfNegative val="0"/>
                <c:dLbls>
                  <c:spPr>
                    <a:solidFill>
                      <a:schemeClr val="accent3"/>
                    </a:solidFill>
                    <a:ln>
                      <a:solidFill>
                        <a:schemeClr val="bg2"/>
                      </a:solidFill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'!$AU$33:$AX$34</c15:sqref>
                        </c15:formulaRef>
                      </c:ext>
                    </c:extLst>
                    <c:strCache>
                      <c:ptCount val="4"/>
                      <c:pt idx="0">
                        <c:v>Sin Riesgo
38.90%</c:v>
                      </c:pt>
                      <c:pt idx="1">
                        <c:v>Riesgo Moderado
51.03%</c:v>
                      </c:pt>
                      <c:pt idx="2">
                        <c:v>Riesgo Medio 
8.24%</c:v>
                      </c:pt>
                      <c:pt idx="3">
                        <c:v>Riesgo Alto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'!$AU$40:$AX$40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157</c:v>
                      </c:pt>
                      <c:pt idx="1">
                        <c:v>199</c:v>
                      </c:pt>
                      <c:pt idx="2">
                        <c:v>62</c:v>
                      </c:pt>
                      <c:pt idx="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097-4D7B-BA35-D7D5EBD38A3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'!$AT$42</c15:sqref>
                        </c15:formulaRef>
                      </c:ext>
                    </c:extLst>
                    <c:strCache>
                      <c:ptCount val="1"/>
                      <c:pt idx="0">
                        <c:v>JUL-SEP 2024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1"/>
                    </a:solidFill>
                    <a:ln w="28575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C67E-4A6E-9268-417D7B4D9E24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28575">
                      <a:solidFill>
                        <a:schemeClr val="accent6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C67E-4A6E-9268-417D7B4D9E24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19050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C67E-4A6E-9268-417D7B4D9E24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33CCCC"/>
                    </a:solidFill>
                    <a:ln w="19050">
                      <a:solidFill>
                        <a:schemeClr val="bg2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8-C67E-4A6E-9268-417D7B4D9E24}"/>
                    </c:ext>
                  </c:extLst>
                </c:dPt>
                <c:dLbls>
                  <c:dLbl>
                    <c:idx val="0"/>
                    <c:spPr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1-C67E-4A6E-9268-417D7B4D9E24}"/>
                      </c:ext>
                    </c:extLst>
                  </c:dLbl>
                  <c:dLbl>
                    <c:idx val="1"/>
                    <c:spPr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6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4-C67E-4A6E-9268-417D7B4D9E24}"/>
                      </c:ext>
                    </c:extLst>
                  </c:dLbl>
                  <c:dLbl>
                    <c:idx val="2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solidFill>
                          <a:schemeClr val="accent2">
                            <a:lumMod val="50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5-C67E-4A6E-9268-417D7B4D9E24}"/>
                      </c:ext>
                    </c:extLst>
                  </c:dLbl>
                  <c:dLbl>
                    <c:idx val="3"/>
                    <c:spPr>
                      <a:solidFill>
                        <a:srgbClr val="33CCCC"/>
                      </a:solidFill>
                      <a:ln>
                        <a:solidFill>
                          <a:schemeClr val="bg2"/>
                        </a:solidFill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200" b="1" i="0" u="none" strike="noStrike" kern="1200" baseline="0">
                            <a:solidFill>
                              <a:schemeClr val="bg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8-C67E-4A6E-9268-417D7B4D9E2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'!$AU$33:$AX$34</c15:sqref>
                        </c15:formulaRef>
                      </c:ext>
                    </c:extLst>
                    <c:strCache>
                      <c:ptCount val="4"/>
                      <c:pt idx="0">
                        <c:v>Sin Riesgo
38.90%</c:v>
                      </c:pt>
                      <c:pt idx="1">
                        <c:v>Riesgo Moderado
51.03%</c:v>
                      </c:pt>
                      <c:pt idx="2">
                        <c:v>Riesgo Medio 
8.24%</c:v>
                      </c:pt>
                      <c:pt idx="3">
                        <c:v>Riesgo Alto
1.83%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 '!$AU$42:$AX$42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097-4D7B-BA35-D7D5EBD38A39}"/>
                  </c:ext>
                </c:extLst>
              </c15:ser>
            </c15:filteredBarSeries>
          </c:ext>
        </c:extLst>
      </c:barChart>
      <c:catAx>
        <c:axId val="27564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772064"/>
        <c:crosses val="autoZero"/>
        <c:auto val="1"/>
        <c:lblAlgn val="ctr"/>
        <c:lblOffset val="100"/>
        <c:noMultiLvlLbl val="0"/>
      </c:catAx>
      <c:valAx>
        <c:axId val="276772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64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ESTUDIOS DE MASTOGRAFIA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'TABLAS-ANUAL'!$M$184</c:f>
              <c:strCache>
                <c:ptCount val="1"/>
                <c:pt idx="0">
                  <c:v>ENE-MAR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'TABLAS-ANUAL'!$N$182:$O$183</c:f>
              <c:strCache>
                <c:ptCount val="2"/>
                <c:pt idx="0">
                  <c:v>UNEME</c:v>
                </c:pt>
                <c:pt idx="1">
                  <c:v>Hospital General</c:v>
                </c:pt>
              </c:strCache>
            </c:strRef>
          </c:cat>
          <c:val>
            <c:numRef>
              <c:f>'TABLAS-ANUAL'!$N$184:$O$184</c:f>
              <c:numCache>
                <c:formatCode>General</c:formatCode>
                <c:ptCount val="2"/>
                <c:pt idx="0">
                  <c:v>46</c:v>
                </c:pt>
                <c:pt idx="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E-4F9C-80FD-22C5CBCAC0FF}"/>
            </c:ext>
          </c:extLst>
        </c:ser>
        <c:ser>
          <c:idx val="3"/>
          <c:order val="3"/>
          <c:tx>
            <c:strRef>
              <c:f>'TABLAS-ANUAL'!$M$187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'TABLAS-ANUAL'!$N$182:$O$183</c:f>
              <c:strCache>
                <c:ptCount val="2"/>
                <c:pt idx="0">
                  <c:v>UNEME</c:v>
                </c:pt>
                <c:pt idx="1">
                  <c:v>Hospital General</c:v>
                </c:pt>
              </c:strCache>
            </c:strRef>
          </c:cat>
          <c:val>
            <c:numRef>
              <c:f>'TABLAS-ANUAL'!$N$187:$O$187</c:f>
              <c:numCache>
                <c:formatCode>General</c:formatCode>
                <c:ptCount val="2"/>
                <c:pt idx="0">
                  <c:v>59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2E-4F9C-80FD-22C5CBCAC0FF}"/>
            </c:ext>
          </c:extLst>
        </c:ser>
        <c:ser>
          <c:idx val="6"/>
          <c:order val="6"/>
          <c:tx>
            <c:strRef>
              <c:f>'TABLAS-ANUAL'!$M$190</c:f>
              <c:strCache>
                <c:ptCount val="1"/>
                <c:pt idx="0">
                  <c:v>JUL-SEP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'TABLAS-ANUAL'!$N$182:$O$183</c:f>
              <c:strCache>
                <c:ptCount val="2"/>
                <c:pt idx="0">
                  <c:v>UNEME</c:v>
                </c:pt>
                <c:pt idx="1">
                  <c:v>Hospital General</c:v>
                </c:pt>
              </c:strCache>
            </c:strRef>
          </c:cat>
          <c:val>
            <c:numRef>
              <c:f>'TABLAS-ANUAL'!$N$190:$O$190</c:f>
              <c:numCache>
                <c:formatCode>General</c:formatCode>
                <c:ptCount val="2"/>
                <c:pt idx="0">
                  <c:v>51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2E-4F9C-80FD-22C5CBCAC0FF}"/>
            </c:ext>
          </c:extLst>
        </c:ser>
        <c:ser>
          <c:idx val="9"/>
          <c:order val="9"/>
          <c:tx>
            <c:strRef>
              <c:f>'TABLAS-ANUAL'!$M$193</c:f>
              <c:strCache>
                <c:ptCount val="1"/>
                <c:pt idx="0">
                  <c:v>OCT-DIC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'TABLAS-ANUAL'!$N$182:$O$183</c:f>
              <c:strCache>
                <c:ptCount val="2"/>
                <c:pt idx="0">
                  <c:v>UNEME</c:v>
                </c:pt>
                <c:pt idx="1">
                  <c:v>Hospital General</c:v>
                </c:pt>
              </c:strCache>
            </c:strRef>
          </c:cat>
          <c:val>
            <c:numRef>
              <c:f>'TABLAS-ANUAL'!$N$193:$O$193</c:f>
              <c:numCache>
                <c:formatCode>General</c:formatCode>
                <c:ptCount val="2"/>
                <c:pt idx="0">
                  <c:v>81</c:v>
                </c:pt>
                <c:pt idx="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2E-4F9C-80FD-22C5CBCAC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1381805824"/>
        <c:axId val="13818133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'TABLAS-ANUAL'!$M$185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'TABLAS-ANUAL'!$N$182:$O$183</c15:sqref>
                        </c15:formulaRef>
                      </c:ext>
                    </c:extLst>
                    <c:strCache>
                      <c:ptCount val="2"/>
                      <c:pt idx="0">
                        <c:v>UNEME</c:v>
                      </c:pt>
                      <c:pt idx="1">
                        <c:v>Hospital General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'TABLAS-ANUAL'!$N$185:$O$185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52E-4F9C-80FD-22C5CBCAC0F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'TABLAS-ANUAL'!$M$186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'TABLAS-ANUAL'!$N$182:$O$183</c15:sqref>
                        </c15:formulaRef>
                      </c:ext>
                    </c:extLst>
                    <c:strCache>
                      <c:ptCount val="2"/>
                      <c:pt idx="0">
                        <c:v>UNEME</c:v>
                      </c:pt>
                      <c:pt idx="1">
                        <c:v>Hospital General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'TABLAS-ANUAL'!$N$186:$O$186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52E-4F9C-80FD-22C5CBCAC0F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'TABLAS-ANUAL'!$M$188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'TABLAS-ANUAL'!$N$182:$O$183</c15:sqref>
                        </c15:formulaRef>
                      </c:ext>
                    </c:extLst>
                    <c:strCache>
                      <c:ptCount val="2"/>
                      <c:pt idx="0">
                        <c:v>UNEME</c:v>
                      </c:pt>
                      <c:pt idx="1">
                        <c:v>Hospital General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'TABLAS-ANUAL'!$N$188:$O$188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52E-4F9C-80FD-22C5CBCAC0F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'TABLAS-ANUAL'!$M$189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'TABLAS-ANUAL'!$N$182:$O$183</c15:sqref>
                        </c15:formulaRef>
                      </c:ext>
                    </c:extLst>
                    <c:strCache>
                      <c:ptCount val="2"/>
                      <c:pt idx="0">
                        <c:v>UNEME</c:v>
                      </c:pt>
                      <c:pt idx="1">
                        <c:v>Hospital General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'TABLAS-ANUAL'!$N$189:$O$189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2E-4F9C-80FD-22C5CBCAC0F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'TABLAS-ANUAL'!$M$191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'TABLAS-ANUAL'!$N$182:$O$183</c15:sqref>
                        </c15:formulaRef>
                      </c:ext>
                    </c:extLst>
                    <c:strCache>
                      <c:ptCount val="2"/>
                      <c:pt idx="0">
                        <c:v>UNEME</c:v>
                      </c:pt>
                      <c:pt idx="1">
                        <c:v>Hospital General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'TABLAS-ANUAL'!$N$191:$O$191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2E-4F9C-80FD-22C5CBCAC0F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'TABLAS-ANUAL'!$M$192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'TABLAS-ANUAL'!$N$182:$O$183</c15:sqref>
                        </c15:formulaRef>
                      </c:ext>
                    </c:extLst>
                    <c:strCache>
                      <c:ptCount val="2"/>
                      <c:pt idx="0">
                        <c:v>UNEME</c:v>
                      </c:pt>
                      <c:pt idx="1">
                        <c:v>Hospital General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'TABLAS-ANUAL'!$N$192:$O$192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2E-4F9C-80FD-22C5CBCAC0F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'TABLAS-ANUAL'!$M$194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'TABLAS-ANUAL'!$N$182:$O$183</c15:sqref>
                        </c15:formulaRef>
                      </c:ext>
                    </c:extLst>
                    <c:strCache>
                      <c:ptCount val="2"/>
                      <c:pt idx="0">
                        <c:v>UNEME</c:v>
                      </c:pt>
                      <c:pt idx="1">
                        <c:v>Hospital General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'TABLAS-ANUAL'!$N$194:$O$194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2E-4F9C-80FD-22C5CBCAC0F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'TABLAS-ANUAL'!$M$195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'TABLAS-ANUAL'!$N$182:$O$183</c15:sqref>
                        </c15:formulaRef>
                      </c:ext>
                    </c:extLst>
                    <c:strCache>
                      <c:ptCount val="2"/>
                      <c:pt idx="0">
                        <c:v>UNEME</c:v>
                      </c:pt>
                      <c:pt idx="1">
                        <c:v>Hospital General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'TABLAS-ANUAL'!$N$195:$O$195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52E-4F9C-80FD-22C5CBCAC0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2"/>
          <c:order val="12"/>
          <c:tx>
            <c:strRef>
              <c:f>'TABLAS-ANUAL'!$M$196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-3.1675127916387685E-2"/>
                  <c:y val="-3.585656920581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2E-4F9C-80FD-22C5CBCAC0FF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'TABLAS-ANUAL'!$N$182:$O$183</c:f>
              <c:strCache>
                <c:ptCount val="2"/>
                <c:pt idx="0">
                  <c:v>UNEME</c:v>
                </c:pt>
                <c:pt idx="1">
                  <c:v>Hospital General</c:v>
                </c:pt>
              </c:strCache>
            </c:strRef>
          </c:cat>
          <c:val>
            <c:numRef>
              <c:f>'TABLAS-ANUAL'!$N$196:$O$196</c:f>
              <c:numCache>
                <c:formatCode>General</c:formatCode>
                <c:ptCount val="2"/>
                <c:pt idx="0">
                  <c:v>237</c:v>
                </c:pt>
                <c:pt idx="1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52E-4F9C-80FD-22C5CBCAC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805824"/>
        <c:axId val="1381813312"/>
      </c:lineChart>
      <c:catAx>
        <c:axId val="138180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1813312"/>
        <c:crosses val="autoZero"/>
        <c:auto val="1"/>
        <c:lblAlgn val="ctr"/>
        <c:lblOffset val="100"/>
        <c:noMultiLvlLbl val="0"/>
      </c:catAx>
      <c:valAx>
        <c:axId val="1381813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8180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POR APLICACIÓN DE CONVENIOS DE COLABORACIÓN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'TABLAS-ANUAL'!$B$204</c:f>
              <c:strCache>
                <c:ptCount val="1"/>
                <c:pt idx="0">
                  <c:v>ENE-MAR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'TABLAS-ANUAL'!$C$202:$L$203</c:f>
              <c:strCache>
                <c:ptCount val="10"/>
                <c:pt idx="0">
                  <c:v>Apoyo Transporte</c:v>
                </c:pt>
                <c:pt idx="1">
                  <c:v>Laboratorio Chopo</c:v>
                </c:pt>
                <c:pt idx="2">
                  <c:v>Laboratorio Clinicos del Angel </c:v>
                </c:pt>
                <c:pt idx="3">
                  <c:v>Mediklaser</c:v>
                </c:pt>
                <c:pt idx="4">
                  <c:v>DAXI</c:v>
                </c:pt>
                <c:pt idx="5">
                  <c:v>Óptica Visión Premier</c:v>
                </c:pt>
                <c:pt idx="6">
                  <c:v>NEFROVIDA</c:v>
                </c:pt>
                <c:pt idx="7">
                  <c:v>SMA</c:v>
                </c:pt>
                <c:pt idx="8">
                  <c:v>PRO Salud</c:v>
                </c:pt>
                <c:pt idx="9">
                  <c:v>Laboratorío San Juan </c:v>
                </c:pt>
              </c:strCache>
            </c:strRef>
          </c:cat>
          <c:val>
            <c:numRef>
              <c:f>'TABLAS-ANUAL'!$C$204:$L$204</c:f>
              <c:numCache>
                <c:formatCode>General</c:formatCode>
                <c:ptCount val="10"/>
                <c:pt idx="0">
                  <c:v>13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A-4B02-85F7-86D63348F6FA}"/>
            </c:ext>
          </c:extLst>
        </c:ser>
        <c:ser>
          <c:idx val="3"/>
          <c:order val="3"/>
          <c:tx>
            <c:strRef>
              <c:f>'TABLAS-ANUAL'!$B$207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'TABLAS-ANUAL'!$C$202:$L$203</c:f>
              <c:strCache>
                <c:ptCount val="10"/>
                <c:pt idx="0">
                  <c:v>Apoyo Transporte</c:v>
                </c:pt>
                <c:pt idx="1">
                  <c:v>Laboratorio Chopo</c:v>
                </c:pt>
                <c:pt idx="2">
                  <c:v>Laboratorio Clinicos del Angel </c:v>
                </c:pt>
                <c:pt idx="3">
                  <c:v>Mediklaser</c:v>
                </c:pt>
                <c:pt idx="4">
                  <c:v>DAXI</c:v>
                </c:pt>
                <c:pt idx="5">
                  <c:v>Óptica Visión Premier</c:v>
                </c:pt>
                <c:pt idx="6">
                  <c:v>NEFROVIDA</c:v>
                </c:pt>
                <c:pt idx="7">
                  <c:v>SMA</c:v>
                </c:pt>
                <c:pt idx="8">
                  <c:v>PRO Salud</c:v>
                </c:pt>
                <c:pt idx="9">
                  <c:v>Laboratorío San Juan </c:v>
                </c:pt>
              </c:strCache>
            </c:strRef>
          </c:cat>
          <c:val>
            <c:numRef>
              <c:f>'TABLAS-ANUAL'!$C$207:$L$207</c:f>
              <c:numCache>
                <c:formatCode>General</c:formatCode>
                <c:ptCount val="10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A-4B02-85F7-86D63348F6FA}"/>
            </c:ext>
          </c:extLst>
        </c:ser>
        <c:ser>
          <c:idx val="6"/>
          <c:order val="6"/>
          <c:tx>
            <c:strRef>
              <c:f>'TABLAS-ANUAL'!$B$210</c:f>
              <c:strCache>
                <c:ptCount val="1"/>
                <c:pt idx="0">
                  <c:v>JUL-SEP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33CCCC"/>
              </a:solidFill>
              <a:ln w="57150">
                <a:solidFill>
                  <a:srgbClr val="33CC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70A-4B02-85F7-86D63348F6FA}"/>
              </c:ext>
            </c:extLst>
          </c:dPt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'TABLAS-ANUAL'!$C$202:$L$203</c:f>
              <c:strCache>
                <c:ptCount val="10"/>
                <c:pt idx="0">
                  <c:v>Apoyo Transporte</c:v>
                </c:pt>
                <c:pt idx="1">
                  <c:v>Laboratorio Chopo</c:v>
                </c:pt>
                <c:pt idx="2">
                  <c:v>Laboratorio Clinicos del Angel </c:v>
                </c:pt>
                <c:pt idx="3">
                  <c:v>Mediklaser</c:v>
                </c:pt>
                <c:pt idx="4">
                  <c:v>DAXI</c:v>
                </c:pt>
                <c:pt idx="5">
                  <c:v>Óptica Visión Premier</c:v>
                </c:pt>
                <c:pt idx="6">
                  <c:v>NEFROVIDA</c:v>
                </c:pt>
                <c:pt idx="7">
                  <c:v>SMA</c:v>
                </c:pt>
                <c:pt idx="8">
                  <c:v>PRO Salud</c:v>
                </c:pt>
                <c:pt idx="9">
                  <c:v>Laboratorío San Juan </c:v>
                </c:pt>
              </c:strCache>
            </c:strRef>
          </c:cat>
          <c:val>
            <c:numRef>
              <c:f>'TABLAS-ANUAL'!$C$210:$L$210</c:f>
              <c:numCache>
                <c:formatCode>General</c:formatCode>
                <c:ptCount val="10"/>
                <c:pt idx="0">
                  <c:v>23</c:v>
                </c:pt>
                <c:pt idx="1">
                  <c:v>7</c:v>
                </c:pt>
                <c:pt idx="2">
                  <c:v>23</c:v>
                </c:pt>
                <c:pt idx="3">
                  <c:v>5</c:v>
                </c:pt>
                <c:pt idx="4">
                  <c:v>3</c:v>
                </c:pt>
                <c:pt idx="5">
                  <c:v>19</c:v>
                </c:pt>
                <c:pt idx="7">
                  <c:v>9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A-4B02-85F7-86D63348F6FA}"/>
            </c:ext>
          </c:extLst>
        </c:ser>
        <c:ser>
          <c:idx val="9"/>
          <c:order val="9"/>
          <c:tx>
            <c:strRef>
              <c:f>'TABLAS-ANUAL'!$B$213</c:f>
              <c:strCache>
                <c:ptCount val="1"/>
                <c:pt idx="0">
                  <c:v>OCT-DIC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'TABLAS-ANUAL'!$C$202:$L$203</c:f>
              <c:strCache>
                <c:ptCount val="10"/>
                <c:pt idx="0">
                  <c:v>Apoyo Transporte</c:v>
                </c:pt>
                <c:pt idx="1">
                  <c:v>Laboratorio Chopo</c:v>
                </c:pt>
                <c:pt idx="2">
                  <c:v>Laboratorio Clinicos del Angel </c:v>
                </c:pt>
                <c:pt idx="3">
                  <c:v>Mediklaser</c:v>
                </c:pt>
                <c:pt idx="4">
                  <c:v>DAXI</c:v>
                </c:pt>
                <c:pt idx="5">
                  <c:v>Óptica Visión Premier</c:v>
                </c:pt>
                <c:pt idx="6">
                  <c:v>NEFROVIDA</c:v>
                </c:pt>
                <c:pt idx="7">
                  <c:v>SMA</c:v>
                </c:pt>
                <c:pt idx="8">
                  <c:v>PRO Salud</c:v>
                </c:pt>
                <c:pt idx="9">
                  <c:v>Laboratorío San Juan </c:v>
                </c:pt>
              </c:strCache>
            </c:strRef>
          </c:cat>
          <c:val>
            <c:numRef>
              <c:f>'TABLAS-ANUAL'!$C$213:$L$213</c:f>
              <c:numCache>
                <c:formatCode>General</c:formatCode>
                <c:ptCount val="10"/>
                <c:pt idx="0">
                  <c:v>25</c:v>
                </c:pt>
                <c:pt idx="1">
                  <c:v>1</c:v>
                </c:pt>
                <c:pt idx="2">
                  <c:v>20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7">
                  <c:v>18</c:v>
                </c:pt>
                <c:pt idx="8">
                  <c:v>10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0A-4B02-85F7-86D63348F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280880"/>
        <c:axId val="167526507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'TABLAS-ANUAL'!$B$205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'TABLAS-ANUAL'!$C$202:$L$203</c15:sqref>
                        </c15:formulaRef>
                      </c:ext>
                    </c:extLst>
                    <c:strCache>
                      <c:ptCount val="10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Mediklaser</c:v>
                      </c:pt>
                      <c:pt idx="4">
                        <c:v>DAXI</c:v>
                      </c:pt>
                      <c:pt idx="5">
                        <c:v>Óptica Visión Premier</c:v>
                      </c:pt>
                      <c:pt idx="6">
                        <c:v>NEFROVIDA</c:v>
                      </c:pt>
                      <c:pt idx="7">
                        <c:v>SMA</c:v>
                      </c:pt>
                      <c:pt idx="8">
                        <c:v>PRO Salud</c:v>
                      </c:pt>
                      <c:pt idx="9">
                        <c:v>Laboratorío San Juan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'TABLAS-ANUAL'!$C$205:$L$205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70A-4B02-85F7-86D63348F6F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'TABLAS-ANUAL'!$B$206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'TABLAS-ANUAL'!$C$202:$L$203</c15:sqref>
                        </c15:formulaRef>
                      </c:ext>
                    </c:extLst>
                    <c:strCache>
                      <c:ptCount val="10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Mediklaser</c:v>
                      </c:pt>
                      <c:pt idx="4">
                        <c:v>DAXI</c:v>
                      </c:pt>
                      <c:pt idx="5">
                        <c:v>Óptica Visión Premier</c:v>
                      </c:pt>
                      <c:pt idx="6">
                        <c:v>NEFROVIDA</c:v>
                      </c:pt>
                      <c:pt idx="7">
                        <c:v>SMA</c:v>
                      </c:pt>
                      <c:pt idx="8">
                        <c:v>PRO Salud</c:v>
                      </c:pt>
                      <c:pt idx="9">
                        <c:v>Laboratorío San Juan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'TABLAS-ANUAL'!$C$206:$L$206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70A-4B02-85F7-86D63348F6F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'TABLAS-ANUAL'!$B$208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'TABLAS-ANUAL'!$C$202:$L$203</c15:sqref>
                        </c15:formulaRef>
                      </c:ext>
                    </c:extLst>
                    <c:strCache>
                      <c:ptCount val="10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Mediklaser</c:v>
                      </c:pt>
                      <c:pt idx="4">
                        <c:v>DAXI</c:v>
                      </c:pt>
                      <c:pt idx="5">
                        <c:v>Óptica Visión Premier</c:v>
                      </c:pt>
                      <c:pt idx="6">
                        <c:v>NEFROVIDA</c:v>
                      </c:pt>
                      <c:pt idx="7">
                        <c:v>SMA</c:v>
                      </c:pt>
                      <c:pt idx="8">
                        <c:v>PRO Salud</c:v>
                      </c:pt>
                      <c:pt idx="9">
                        <c:v>Laboratorío San Juan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'TABLAS-ANUAL'!$C$208:$L$208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70A-4B02-85F7-86D63348F6F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'TABLAS-ANUAL'!$B$209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'TABLAS-ANUAL'!$C$202:$L$203</c15:sqref>
                        </c15:formulaRef>
                      </c:ext>
                    </c:extLst>
                    <c:strCache>
                      <c:ptCount val="10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Mediklaser</c:v>
                      </c:pt>
                      <c:pt idx="4">
                        <c:v>DAXI</c:v>
                      </c:pt>
                      <c:pt idx="5">
                        <c:v>Óptica Visión Premier</c:v>
                      </c:pt>
                      <c:pt idx="6">
                        <c:v>NEFROVIDA</c:v>
                      </c:pt>
                      <c:pt idx="7">
                        <c:v>SMA</c:v>
                      </c:pt>
                      <c:pt idx="8">
                        <c:v>PRO Salud</c:v>
                      </c:pt>
                      <c:pt idx="9">
                        <c:v>Laboratorío San Juan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'TABLAS-ANUAL'!$C$209:$L$209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70A-4B02-85F7-86D63348F6F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'TABLAS-ANUAL'!$B$211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'TABLAS-ANUAL'!$C$202:$L$203</c15:sqref>
                        </c15:formulaRef>
                      </c:ext>
                    </c:extLst>
                    <c:strCache>
                      <c:ptCount val="10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Mediklaser</c:v>
                      </c:pt>
                      <c:pt idx="4">
                        <c:v>DAXI</c:v>
                      </c:pt>
                      <c:pt idx="5">
                        <c:v>Óptica Visión Premier</c:v>
                      </c:pt>
                      <c:pt idx="6">
                        <c:v>NEFROVIDA</c:v>
                      </c:pt>
                      <c:pt idx="7">
                        <c:v>SMA</c:v>
                      </c:pt>
                      <c:pt idx="8">
                        <c:v>PRO Salud</c:v>
                      </c:pt>
                      <c:pt idx="9">
                        <c:v>Laboratorío San Juan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'TABLAS-ANUAL'!$C$211:$L$211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70A-4B02-85F7-86D63348F6F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'TABLAS-ANUAL'!$B$212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'TABLAS-ANUAL'!$C$202:$L$203</c15:sqref>
                        </c15:formulaRef>
                      </c:ext>
                    </c:extLst>
                    <c:strCache>
                      <c:ptCount val="10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Mediklaser</c:v>
                      </c:pt>
                      <c:pt idx="4">
                        <c:v>DAXI</c:v>
                      </c:pt>
                      <c:pt idx="5">
                        <c:v>Óptica Visión Premier</c:v>
                      </c:pt>
                      <c:pt idx="6">
                        <c:v>NEFROVIDA</c:v>
                      </c:pt>
                      <c:pt idx="7">
                        <c:v>SMA</c:v>
                      </c:pt>
                      <c:pt idx="8">
                        <c:v>PRO Salud</c:v>
                      </c:pt>
                      <c:pt idx="9">
                        <c:v>Laboratorío San Juan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'TABLAS-ANUAL'!$C$212:$L$212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70A-4B02-85F7-86D63348F6F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'TABLAS-ANUAL'!$B$214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'TABLAS-ANUAL'!$C$202:$L$203</c15:sqref>
                        </c15:formulaRef>
                      </c:ext>
                    </c:extLst>
                    <c:strCache>
                      <c:ptCount val="10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Mediklaser</c:v>
                      </c:pt>
                      <c:pt idx="4">
                        <c:v>DAXI</c:v>
                      </c:pt>
                      <c:pt idx="5">
                        <c:v>Óptica Visión Premier</c:v>
                      </c:pt>
                      <c:pt idx="6">
                        <c:v>NEFROVIDA</c:v>
                      </c:pt>
                      <c:pt idx="7">
                        <c:v>SMA</c:v>
                      </c:pt>
                      <c:pt idx="8">
                        <c:v>PRO Salud</c:v>
                      </c:pt>
                      <c:pt idx="9">
                        <c:v>Laboratorío San Juan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'TABLAS-ANUAL'!$C$214:$L$214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70A-4B02-85F7-86D63348F6F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'TABLAS-ANUAL'!$B$215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'TABLAS-ANUAL'!$C$202:$L$203</c15:sqref>
                        </c15:formulaRef>
                      </c:ext>
                    </c:extLst>
                    <c:strCache>
                      <c:ptCount val="10"/>
                      <c:pt idx="0">
                        <c:v>Apoyo Transporte</c:v>
                      </c:pt>
                      <c:pt idx="1">
                        <c:v>Laboratorio Chopo</c:v>
                      </c:pt>
                      <c:pt idx="2">
                        <c:v>Laboratorio Clinicos del Angel </c:v>
                      </c:pt>
                      <c:pt idx="3">
                        <c:v>Mediklaser</c:v>
                      </c:pt>
                      <c:pt idx="4">
                        <c:v>DAXI</c:v>
                      </c:pt>
                      <c:pt idx="5">
                        <c:v>Óptica Visión Premier</c:v>
                      </c:pt>
                      <c:pt idx="6">
                        <c:v>NEFROVIDA</c:v>
                      </c:pt>
                      <c:pt idx="7">
                        <c:v>SMA</c:v>
                      </c:pt>
                      <c:pt idx="8">
                        <c:v>PRO Salud</c:v>
                      </c:pt>
                      <c:pt idx="9">
                        <c:v>Laboratorío San Juan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'TABLAS-ANUAL'!$C$215:$L$215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70A-4B02-85F7-86D63348F6F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2"/>
          <c:order val="12"/>
          <c:tx>
            <c:strRef>
              <c:f>'TABLAS-ANUAL'!$B$216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9"/>
              <c:layout>
                <c:manualLayout>
                  <c:x val="0"/>
                  <c:y val="-8.910812044444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0A-4B02-85F7-86D63348F6FA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'TABLAS-ANUAL'!$C$202:$L$203</c:f>
              <c:strCache>
                <c:ptCount val="10"/>
                <c:pt idx="0">
                  <c:v>Apoyo Transporte</c:v>
                </c:pt>
                <c:pt idx="1">
                  <c:v>Laboratorio Chopo</c:v>
                </c:pt>
                <c:pt idx="2">
                  <c:v>Laboratorio Clinicos del Angel </c:v>
                </c:pt>
                <c:pt idx="3">
                  <c:v>Mediklaser</c:v>
                </c:pt>
                <c:pt idx="4">
                  <c:v>DAXI</c:v>
                </c:pt>
                <c:pt idx="5">
                  <c:v>Óptica Visión Premier</c:v>
                </c:pt>
                <c:pt idx="6">
                  <c:v>NEFROVIDA</c:v>
                </c:pt>
                <c:pt idx="7">
                  <c:v>SMA</c:v>
                </c:pt>
                <c:pt idx="8">
                  <c:v>PRO Salud</c:v>
                </c:pt>
                <c:pt idx="9">
                  <c:v>Laboratorío San Juan </c:v>
                </c:pt>
              </c:strCache>
            </c:strRef>
          </c:cat>
          <c:val>
            <c:numRef>
              <c:f>'TABLAS-ANUAL'!$C$216:$L$216</c:f>
              <c:numCache>
                <c:formatCode>General</c:formatCode>
                <c:ptCount val="10"/>
                <c:pt idx="0">
                  <c:v>80</c:v>
                </c:pt>
                <c:pt idx="1">
                  <c:v>38</c:v>
                </c:pt>
                <c:pt idx="2">
                  <c:v>75</c:v>
                </c:pt>
                <c:pt idx="3">
                  <c:v>42</c:v>
                </c:pt>
                <c:pt idx="4">
                  <c:v>29</c:v>
                </c:pt>
                <c:pt idx="5">
                  <c:v>101</c:v>
                </c:pt>
                <c:pt idx="6">
                  <c:v>25</c:v>
                </c:pt>
                <c:pt idx="7">
                  <c:v>27</c:v>
                </c:pt>
                <c:pt idx="8">
                  <c:v>13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0A-4B02-85F7-86D63348F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280880"/>
        <c:axId val="1675265072"/>
      </c:lineChart>
      <c:catAx>
        <c:axId val="16752808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75265072"/>
        <c:crosses val="autoZero"/>
        <c:auto val="1"/>
        <c:lblAlgn val="ctr"/>
        <c:lblOffset val="100"/>
        <c:noMultiLvlLbl val="0"/>
      </c:catAx>
      <c:valAx>
        <c:axId val="1675265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7528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1545336832895888"/>
          <c:y val="0.93103982333758906"/>
          <c:w val="0.61230006505597057"/>
          <c:h val="4.9605340410802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EN EL ÁREA DE CAPACITACIÓN Y DESARROLLO HUMANO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'TABLAS-ANUAL'!$BE$185</c:f>
              <c:strCache>
                <c:ptCount val="1"/>
                <c:pt idx="0">
                  <c:v>ENE-MAR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'TABLAS-ANUAL'!$BF$182:$BG$184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Total Mensual </c:v>
                  </c:pt>
                </c:lvl>
              </c:multiLvlStrCache>
            </c:multiLvlStrRef>
          </c:cat>
          <c:val>
            <c:numRef>
              <c:f>'TABLAS-ANUAL'!$BF$185:$BG$185</c:f>
              <c:numCache>
                <c:formatCode>#,##0</c:formatCode>
                <c:ptCount val="2"/>
                <c:pt idx="0">
                  <c:v>1606</c:v>
                </c:pt>
                <c:pt idx="1">
                  <c:v>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6-482C-9846-CA53EF907444}"/>
            </c:ext>
          </c:extLst>
        </c:ser>
        <c:ser>
          <c:idx val="1"/>
          <c:order val="1"/>
          <c:tx>
            <c:strRef>
              <c:f>'TABLAS-ANUAL'!$BE$186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'TABLAS-ANUAL'!$BF$182:$BG$184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Total Mensual </c:v>
                  </c:pt>
                </c:lvl>
              </c:multiLvlStrCache>
            </c:multiLvlStrRef>
          </c:cat>
          <c:val>
            <c:numRef>
              <c:f>'TABLAS-ANUAL'!$BF$186:$BG$186</c:f>
              <c:numCache>
                <c:formatCode>#,##0</c:formatCode>
                <c:ptCount val="2"/>
                <c:pt idx="0">
                  <c:v>1625</c:v>
                </c:pt>
                <c:pt idx="1">
                  <c:v>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A6-482C-9846-CA53EF907444}"/>
            </c:ext>
          </c:extLst>
        </c:ser>
        <c:ser>
          <c:idx val="2"/>
          <c:order val="2"/>
          <c:tx>
            <c:strRef>
              <c:f>'TABLAS-ANUAL'!$BE$187</c:f>
              <c:strCache>
                <c:ptCount val="1"/>
                <c:pt idx="0">
                  <c:v>JUL-SEP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'TABLAS-ANUAL'!$BF$182:$BG$184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Total Mensual </c:v>
                  </c:pt>
                </c:lvl>
              </c:multiLvlStrCache>
            </c:multiLvlStrRef>
          </c:cat>
          <c:val>
            <c:numRef>
              <c:f>'TABLAS-ANUAL'!$BF$187:$BG$187</c:f>
              <c:numCache>
                <c:formatCode>General</c:formatCode>
                <c:ptCount val="2"/>
                <c:pt idx="0">
                  <c:v>907</c:v>
                </c:pt>
                <c:pt idx="1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6-482C-9846-CA53EF907444}"/>
            </c:ext>
          </c:extLst>
        </c:ser>
        <c:ser>
          <c:idx val="3"/>
          <c:order val="3"/>
          <c:tx>
            <c:strRef>
              <c:f>'TABLAS-ANUAL'!$BE$188</c:f>
              <c:strCache>
                <c:ptCount val="1"/>
                <c:pt idx="0">
                  <c:v>OCT-DIC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'TABLAS-ANUAL'!$BF$182:$BG$184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Total Mensual </c:v>
                  </c:pt>
                </c:lvl>
              </c:multiLvlStrCache>
            </c:multiLvlStrRef>
          </c:cat>
          <c:val>
            <c:numRef>
              <c:f>'TABLAS-ANUAL'!$BF$188:$BG$188</c:f>
              <c:numCache>
                <c:formatCode>#,##0</c:formatCode>
                <c:ptCount val="2"/>
                <c:pt idx="0">
                  <c:v>1230</c:v>
                </c:pt>
                <c:pt idx="1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A6-482C-9846-CA53EF907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8744944"/>
        <c:axId val="1658745360"/>
      </c:barChart>
      <c:lineChart>
        <c:grouping val="standard"/>
        <c:varyColors val="0"/>
        <c:ser>
          <c:idx val="4"/>
          <c:order val="4"/>
          <c:tx>
            <c:strRef>
              <c:f>'TABLAS-ANUAL'!$BE$189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'TABLAS-ANUAL'!$BF$182:$BG$184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Total Mensual </c:v>
                  </c:pt>
                </c:lvl>
              </c:multiLvlStrCache>
            </c:multiLvlStrRef>
          </c:cat>
          <c:val>
            <c:numRef>
              <c:f>'TABLAS-ANUAL'!$BF$189:$BG$189</c:f>
              <c:numCache>
                <c:formatCode>#,##0</c:formatCode>
                <c:ptCount val="2"/>
                <c:pt idx="0">
                  <c:v>5368</c:v>
                </c:pt>
                <c:pt idx="1">
                  <c:v>3721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A6-482C-9846-CA53EF907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744944"/>
        <c:axId val="1658745360"/>
      </c:lineChart>
      <c:catAx>
        <c:axId val="165874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8745360"/>
        <c:crosses val="autoZero"/>
        <c:auto val="1"/>
        <c:lblAlgn val="ctr"/>
        <c:lblOffset val="100"/>
        <c:noMultiLvlLbl val="0"/>
      </c:catAx>
      <c:valAx>
        <c:axId val="16587453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874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CAPACITACIÓN POR AMBITO DE ATENCIÓN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4358386019357644E-2"/>
          <c:y val="9.2513546693760038E-2"/>
          <c:w val="0.92166537358930767"/>
          <c:h val="0.66290068580137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'TABLAS-ANUAL'!$AN$184</c:f>
              <c:strCache>
                <c:ptCount val="1"/>
                <c:pt idx="0">
                  <c:v>ENE-MAR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'TABLAS-ANUAL'!$AO$182:$AT$183</c:f>
              <c:strCache>
                <c:ptCount val="6"/>
                <c:pt idx="0">
                  <c:v>Educativo
60.18%</c:v>
                </c:pt>
                <c:pt idx="1">
                  <c:v>Funcionariado Municipal
20.59% </c:v>
                </c:pt>
                <c:pt idx="2">
                  <c:v>Voluntariado 
SEDENA
0.83%</c:v>
                </c:pt>
                <c:pt idx="3">
                  <c:v>Sociedad Sanjuanense
0.83%</c:v>
                </c:pt>
                <c:pt idx="4">
                  <c:v>Empresarial
17.55%</c:v>
                </c:pt>
                <c:pt idx="5">
                  <c:v>Salud </c:v>
                </c:pt>
              </c:strCache>
            </c:strRef>
          </c:cat>
          <c:val>
            <c:numRef>
              <c:f>'TABLAS-ANUAL'!$AO$184:$AT$184</c:f>
              <c:numCache>
                <c:formatCode>#,##0</c:formatCode>
                <c:ptCount val="6"/>
                <c:pt idx="0">
                  <c:v>2291</c:v>
                </c:pt>
                <c:pt idx="1">
                  <c:v>336</c:v>
                </c:pt>
                <c:pt idx="3">
                  <c:v>32</c:v>
                </c:pt>
                <c:pt idx="4">
                  <c:v>119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5-48F0-96D5-3EA6FC646FC5}"/>
            </c:ext>
          </c:extLst>
        </c:ser>
        <c:ser>
          <c:idx val="3"/>
          <c:order val="3"/>
          <c:tx>
            <c:strRef>
              <c:f>'TABLAS-ANUAL'!$AN$187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9050"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'TABLAS-ANUAL'!$AO$182:$AT$183</c:f>
              <c:strCache>
                <c:ptCount val="6"/>
                <c:pt idx="0">
                  <c:v>Educativo
60.18%</c:v>
                </c:pt>
                <c:pt idx="1">
                  <c:v>Funcionariado Municipal
20.59% </c:v>
                </c:pt>
                <c:pt idx="2">
                  <c:v>Voluntariado 
SEDENA
0.83%</c:v>
                </c:pt>
                <c:pt idx="3">
                  <c:v>Sociedad Sanjuanense
0.83%</c:v>
                </c:pt>
                <c:pt idx="4">
                  <c:v>Empresarial
17.55%</c:v>
                </c:pt>
                <c:pt idx="5">
                  <c:v>Salud </c:v>
                </c:pt>
              </c:strCache>
            </c:strRef>
          </c:cat>
          <c:val>
            <c:numRef>
              <c:f>'TABLAS-ANUAL'!$AO$187:$AT$187</c:f>
              <c:numCache>
                <c:formatCode>#,##0</c:formatCode>
                <c:ptCount val="6"/>
                <c:pt idx="0">
                  <c:v>1509</c:v>
                </c:pt>
                <c:pt idx="1">
                  <c:v>1243</c:v>
                </c:pt>
                <c:pt idx="3">
                  <c:v>116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5-48F0-96D5-3EA6FC646FC5}"/>
            </c:ext>
          </c:extLst>
        </c:ser>
        <c:ser>
          <c:idx val="6"/>
          <c:order val="6"/>
          <c:tx>
            <c:strRef>
              <c:f>'TABLAS-ANUAL'!$AN$190</c:f>
              <c:strCache>
                <c:ptCount val="1"/>
                <c:pt idx="0">
                  <c:v>JUL-SEP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'TABLAS-ANUAL'!$AO$182:$AT$183</c:f>
              <c:strCache>
                <c:ptCount val="6"/>
                <c:pt idx="0">
                  <c:v>Educativo
60.18%</c:v>
                </c:pt>
                <c:pt idx="1">
                  <c:v>Funcionariado Municipal
20.59% </c:v>
                </c:pt>
                <c:pt idx="2">
                  <c:v>Voluntariado 
SEDENA
0.83%</c:v>
                </c:pt>
                <c:pt idx="3">
                  <c:v>Sociedad Sanjuanense
0.83%</c:v>
                </c:pt>
                <c:pt idx="4">
                  <c:v>Empresarial
17.55%</c:v>
                </c:pt>
                <c:pt idx="5">
                  <c:v>Salud </c:v>
                </c:pt>
              </c:strCache>
            </c:strRef>
          </c:cat>
          <c:val>
            <c:numRef>
              <c:f>'TABLAS-ANUAL'!$AO$190:$AT$190</c:f>
              <c:numCache>
                <c:formatCode>#,##0</c:formatCode>
                <c:ptCount val="6"/>
                <c:pt idx="0">
                  <c:v>1131</c:v>
                </c:pt>
                <c:pt idx="1">
                  <c:v>265</c:v>
                </c:pt>
                <c:pt idx="2">
                  <c:v>14</c:v>
                </c:pt>
                <c:pt idx="3">
                  <c:v>114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5-48F0-96D5-3EA6FC646FC5}"/>
            </c:ext>
          </c:extLst>
        </c:ser>
        <c:ser>
          <c:idx val="9"/>
          <c:order val="9"/>
          <c:tx>
            <c:strRef>
              <c:f>'TABLAS-ANUAL'!$AN$193</c:f>
              <c:strCache>
                <c:ptCount val="1"/>
                <c:pt idx="0">
                  <c:v>OCT-DIC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'TABLAS-ANUAL'!$AO$182:$AT$183</c:f>
              <c:strCache>
                <c:ptCount val="6"/>
                <c:pt idx="0">
                  <c:v>Educativo
60.18%</c:v>
                </c:pt>
                <c:pt idx="1">
                  <c:v>Funcionariado Municipal
20.59% </c:v>
                </c:pt>
                <c:pt idx="2">
                  <c:v>Voluntariado 
SEDENA
0.83%</c:v>
                </c:pt>
                <c:pt idx="3">
                  <c:v>Sociedad Sanjuanense
0.83%</c:v>
                </c:pt>
                <c:pt idx="4">
                  <c:v>Empresarial
17.55%</c:v>
                </c:pt>
                <c:pt idx="5">
                  <c:v>Salud </c:v>
                </c:pt>
              </c:strCache>
            </c:strRef>
          </c:cat>
          <c:val>
            <c:numRef>
              <c:f>'TABLAS-ANUAL'!$AO$193:$AT$193</c:f>
              <c:numCache>
                <c:formatCode>#,##0</c:formatCode>
                <c:ptCount val="6"/>
                <c:pt idx="0">
                  <c:v>1087</c:v>
                </c:pt>
                <c:pt idx="1">
                  <c:v>372</c:v>
                </c:pt>
                <c:pt idx="2">
                  <c:v>15</c:v>
                </c:pt>
                <c:pt idx="3">
                  <c:v>15</c:v>
                </c:pt>
                <c:pt idx="4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75-48F0-96D5-3EA6FC64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0"/>
        <c:axId val="1651412928"/>
        <c:axId val="16514004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'TABLAS-ANUAL'!$AN$185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'TABLAS-ANUAL'!$AO$182:$AT$183</c15:sqref>
                        </c15:formulaRef>
                      </c:ext>
                    </c:extLst>
                    <c:strCache>
                      <c:ptCount val="6"/>
                      <c:pt idx="0">
                        <c:v>Educativo
60.18%</c:v>
                      </c:pt>
                      <c:pt idx="1">
                        <c:v>Funcionariado Municipal
20.59% </c:v>
                      </c:pt>
                      <c:pt idx="2">
                        <c:v>Voluntariado 
SEDENA
0.83%</c:v>
                      </c:pt>
                      <c:pt idx="3">
                        <c:v>Sociedad Sanjuanense
0.83%</c:v>
                      </c:pt>
                      <c:pt idx="4">
                        <c:v>Empresarial
17.55%</c:v>
                      </c:pt>
                      <c:pt idx="5">
                        <c:v>Salud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'TABLAS-ANUAL'!$AO$185:$AT$185</c15:sqref>
                        </c15:formulaRef>
                      </c:ext>
                    </c:extLst>
                    <c:numCache>
                      <c:formatCode>#,##0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0E75-48F0-96D5-3EA6FC646FC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'TABLAS-ANUAL'!$AN$186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'TABLAS-ANUAL'!$AO$182:$AT$183</c15:sqref>
                        </c15:formulaRef>
                      </c:ext>
                    </c:extLst>
                    <c:strCache>
                      <c:ptCount val="6"/>
                      <c:pt idx="0">
                        <c:v>Educativo
60.18%</c:v>
                      </c:pt>
                      <c:pt idx="1">
                        <c:v>Funcionariado Municipal
20.59% </c:v>
                      </c:pt>
                      <c:pt idx="2">
                        <c:v>Voluntariado 
SEDENA
0.83%</c:v>
                      </c:pt>
                      <c:pt idx="3">
                        <c:v>Sociedad Sanjuanense
0.83%</c:v>
                      </c:pt>
                      <c:pt idx="4">
                        <c:v>Empresarial
17.55%</c:v>
                      </c:pt>
                      <c:pt idx="5">
                        <c:v>Salud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'TABLAS-ANUAL'!$AO$186:$AT$186</c15:sqref>
                        </c15:formulaRef>
                      </c:ext>
                    </c:extLst>
                    <c:numCache>
                      <c:formatCode>#,##0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E75-48F0-96D5-3EA6FC646FC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'TABLAS-ANUAL'!$AN$188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'TABLAS-ANUAL'!$AO$182:$AT$183</c15:sqref>
                        </c15:formulaRef>
                      </c:ext>
                    </c:extLst>
                    <c:strCache>
                      <c:ptCount val="6"/>
                      <c:pt idx="0">
                        <c:v>Educativo
60.18%</c:v>
                      </c:pt>
                      <c:pt idx="1">
                        <c:v>Funcionariado Municipal
20.59% </c:v>
                      </c:pt>
                      <c:pt idx="2">
                        <c:v>Voluntariado 
SEDENA
0.83%</c:v>
                      </c:pt>
                      <c:pt idx="3">
                        <c:v>Sociedad Sanjuanense
0.83%</c:v>
                      </c:pt>
                      <c:pt idx="4">
                        <c:v>Empresarial
17.55%</c:v>
                      </c:pt>
                      <c:pt idx="5">
                        <c:v>Salud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'TABLAS-ANUAL'!$AO$188:$AT$188</c15:sqref>
                        </c15:formulaRef>
                      </c:ext>
                    </c:extLst>
                    <c:numCache>
                      <c:formatCode>#,##0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E75-48F0-96D5-3EA6FC646FC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'TABLAS-ANUAL'!$AN$189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'TABLAS-ANUAL'!$AO$182:$AT$183</c15:sqref>
                        </c15:formulaRef>
                      </c:ext>
                    </c:extLst>
                    <c:strCache>
                      <c:ptCount val="6"/>
                      <c:pt idx="0">
                        <c:v>Educativo
60.18%</c:v>
                      </c:pt>
                      <c:pt idx="1">
                        <c:v>Funcionariado Municipal
20.59% </c:v>
                      </c:pt>
                      <c:pt idx="2">
                        <c:v>Voluntariado 
SEDENA
0.83%</c:v>
                      </c:pt>
                      <c:pt idx="3">
                        <c:v>Sociedad Sanjuanense
0.83%</c:v>
                      </c:pt>
                      <c:pt idx="4">
                        <c:v>Empresarial
17.55%</c:v>
                      </c:pt>
                      <c:pt idx="5">
                        <c:v>Salud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'TABLAS-ANUAL'!$AO$189:$AT$189</c15:sqref>
                        </c15:formulaRef>
                      </c:ext>
                    </c:extLst>
                    <c:numCache>
                      <c:formatCode>#,##0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E75-48F0-96D5-3EA6FC646FC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'TABLAS-ANUAL'!$AN$191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'TABLAS-ANUAL'!$AO$182:$AT$183</c15:sqref>
                        </c15:formulaRef>
                      </c:ext>
                    </c:extLst>
                    <c:strCache>
                      <c:ptCount val="6"/>
                      <c:pt idx="0">
                        <c:v>Educativo
60.18%</c:v>
                      </c:pt>
                      <c:pt idx="1">
                        <c:v>Funcionariado Municipal
20.59% </c:v>
                      </c:pt>
                      <c:pt idx="2">
                        <c:v>Voluntariado 
SEDENA
0.83%</c:v>
                      </c:pt>
                      <c:pt idx="3">
                        <c:v>Sociedad Sanjuanense
0.83%</c:v>
                      </c:pt>
                      <c:pt idx="4">
                        <c:v>Empresarial
17.55%</c:v>
                      </c:pt>
                      <c:pt idx="5">
                        <c:v>Salud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'TABLAS-ANUAL'!$AO$191:$AT$191</c15:sqref>
                        </c15:formulaRef>
                      </c:ext>
                    </c:extLst>
                    <c:numCache>
                      <c:formatCode>#,##0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E75-48F0-96D5-3EA6FC646FC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'TABLAS-ANUAL'!$AN$192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'TABLAS-ANUAL'!$AO$182:$AT$183</c15:sqref>
                        </c15:formulaRef>
                      </c:ext>
                    </c:extLst>
                    <c:strCache>
                      <c:ptCount val="6"/>
                      <c:pt idx="0">
                        <c:v>Educativo
60.18%</c:v>
                      </c:pt>
                      <c:pt idx="1">
                        <c:v>Funcionariado Municipal
20.59% </c:v>
                      </c:pt>
                      <c:pt idx="2">
                        <c:v>Voluntariado 
SEDENA
0.83%</c:v>
                      </c:pt>
                      <c:pt idx="3">
                        <c:v>Sociedad Sanjuanense
0.83%</c:v>
                      </c:pt>
                      <c:pt idx="4">
                        <c:v>Empresarial
17.55%</c:v>
                      </c:pt>
                      <c:pt idx="5">
                        <c:v>Salud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'TABLAS-ANUAL'!$AO$192:$AT$192</c15:sqref>
                        </c15:formulaRef>
                      </c:ext>
                    </c:extLst>
                    <c:numCache>
                      <c:formatCode>#,##0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E75-48F0-96D5-3EA6FC646FC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'TABLAS-ANUAL'!$AN$194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'TABLAS-ANUAL'!$AO$182:$AT$183</c15:sqref>
                        </c15:formulaRef>
                      </c:ext>
                    </c:extLst>
                    <c:strCache>
                      <c:ptCount val="6"/>
                      <c:pt idx="0">
                        <c:v>Educativo
60.18%</c:v>
                      </c:pt>
                      <c:pt idx="1">
                        <c:v>Funcionariado Municipal
20.59% </c:v>
                      </c:pt>
                      <c:pt idx="2">
                        <c:v>Voluntariado 
SEDENA
0.83%</c:v>
                      </c:pt>
                      <c:pt idx="3">
                        <c:v>Sociedad Sanjuanense
0.83%</c:v>
                      </c:pt>
                      <c:pt idx="4">
                        <c:v>Empresarial
17.55%</c:v>
                      </c:pt>
                      <c:pt idx="5">
                        <c:v>Salud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'TABLAS-ANUAL'!$AO$194:$AT$194</c15:sqref>
                        </c15:formulaRef>
                      </c:ext>
                    </c:extLst>
                    <c:numCache>
                      <c:formatCode>#,##0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E75-48F0-96D5-3EA6FC646FC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'TABLAS-ANUAL'!$AN$195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'TABLAS-ANUAL'!$AO$182:$AT$183</c15:sqref>
                        </c15:formulaRef>
                      </c:ext>
                    </c:extLst>
                    <c:strCache>
                      <c:ptCount val="6"/>
                      <c:pt idx="0">
                        <c:v>Educativo
60.18%</c:v>
                      </c:pt>
                      <c:pt idx="1">
                        <c:v>Funcionariado Municipal
20.59% </c:v>
                      </c:pt>
                      <c:pt idx="2">
                        <c:v>Voluntariado 
SEDENA
0.83%</c:v>
                      </c:pt>
                      <c:pt idx="3">
                        <c:v>Sociedad Sanjuanense
0.83%</c:v>
                      </c:pt>
                      <c:pt idx="4">
                        <c:v>Empresarial
17.55%</c:v>
                      </c:pt>
                      <c:pt idx="5">
                        <c:v>Salud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'TABLAS-ANUAL'!$AO$195:$AT$195</c15:sqref>
                        </c15:formulaRef>
                      </c:ext>
                    </c:extLst>
                    <c:numCache>
                      <c:formatCode>#,##0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E75-48F0-96D5-3EA6FC646FC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2"/>
          <c:order val="12"/>
          <c:tx>
            <c:strRef>
              <c:f>'TABLAS-ANUAL'!$AN$196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'TABLAS-ANUAL'!$AO$182:$AT$183</c:f>
              <c:strCache>
                <c:ptCount val="6"/>
                <c:pt idx="0">
                  <c:v>Educativo
60.18%</c:v>
                </c:pt>
                <c:pt idx="1">
                  <c:v>Funcionariado Municipal
20.59% </c:v>
                </c:pt>
                <c:pt idx="2">
                  <c:v>Voluntariado 
SEDENA
0.83%</c:v>
                </c:pt>
                <c:pt idx="3">
                  <c:v>Sociedad Sanjuanense
0.83%</c:v>
                </c:pt>
                <c:pt idx="4">
                  <c:v>Empresarial
17.55%</c:v>
                </c:pt>
                <c:pt idx="5">
                  <c:v>Salud </c:v>
                </c:pt>
              </c:strCache>
            </c:strRef>
          </c:cat>
          <c:val>
            <c:numRef>
              <c:f>'TABLAS-ANUAL'!$AO$196:$AT$196</c:f>
              <c:numCache>
                <c:formatCode>#,##0</c:formatCode>
                <c:ptCount val="6"/>
                <c:pt idx="0">
                  <c:v>6018</c:v>
                </c:pt>
                <c:pt idx="1">
                  <c:v>2216</c:v>
                </c:pt>
                <c:pt idx="2">
                  <c:v>29</c:v>
                </c:pt>
                <c:pt idx="3">
                  <c:v>277</c:v>
                </c:pt>
                <c:pt idx="4">
                  <c:v>507</c:v>
                </c:pt>
                <c:pt idx="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75-48F0-96D5-3EA6FC646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412928"/>
        <c:axId val="1651400448"/>
      </c:lineChart>
      <c:catAx>
        <c:axId val="165141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1400448"/>
        <c:crosses val="autoZero"/>
        <c:auto val="1"/>
        <c:lblAlgn val="ctr"/>
        <c:lblOffset val="100"/>
        <c:noMultiLvlLbl val="0"/>
      </c:catAx>
      <c:valAx>
        <c:axId val="16514004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141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7.911014267870603E-2"/>
          <c:y val="0.92875391584116507"/>
          <c:w val="0.82500811612384917"/>
          <c:h val="5.5117051900770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por tema de capacitación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'TABLAS-ANUAL'!$AL$220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bg2"/>
              </a:solidFill>
            </a:ln>
            <a:effectLst/>
          </c:spPr>
          <c:invertIfNegative val="0"/>
          <c:cat>
            <c:strRef>
              <c:f>'TABLAS-ANUAL'!$AM$219:$BP$219</c:f>
              <c:strCache>
                <c:ptCount val="30"/>
                <c:pt idx="0">
                  <c:v>Perspectiva de género</c:v>
                </c:pt>
                <c:pt idx="1">
                  <c:v>Violencia familiar</c:v>
                </c:pt>
                <c:pt idx="2">
                  <c:v>Tipos y modalidades de violencia</c:v>
                </c:pt>
                <c:pt idx="3">
                  <c:v>Toma de desiciones </c:v>
                </c:pt>
                <c:pt idx="4">
                  <c:v>Manejo de emociones y toma de decisiones</c:v>
                </c:pt>
                <c:pt idx="5">
                  <c:v>Masculinidades</c:v>
                </c:pt>
                <c:pt idx="6">
                  <c:v>Prevención de la Violencia Comunitaria</c:v>
                </c:pt>
                <c:pt idx="7">
                  <c:v>Manejo de emociones</c:v>
                </c:pt>
                <c:pt idx="8">
                  <c:v>Prevención de la violencia familiar</c:v>
                </c:pt>
                <c:pt idx="9">
                  <c:v>Prevención de la violencia contra la mujer en establecimientos</c:v>
                </c:pt>
                <c:pt idx="10">
                  <c:v>Ser Mujer</c:v>
                </c:pt>
                <c:pt idx="11">
                  <c:v>Violencia de Género</c:v>
                </c:pt>
                <c:pt idx="12">
                  <c:v>Educar: Responsabilidad de Madres y Padres de familia</c:v>
                </c:pt>
                <c:pt idx="13">
                  <c:v>Detección oportuna del cáncer de mama</c:v>
                </c:pt>
                <c:pt idx="14">
                  <c:v>Vamos juntos por la Igualdad</c:v>
                </c:pt>
                <c:pt idx="15">
                  <c:v>Acoso y Hostigamiento Sexual</c:v>
                </c:pt>
                <c:pt idx="16">
                  <c:v>Constancias del curso Formación en Perspectiva de Género </c:v>
                </c:pt>
                <c:pt idx="17">
                  <c:v>Violencia comunitaria </c:v>
                </c:pt>
                <c:pt idx="18">
                  <c:v>Bullying</c:v>
                </c:pt>
                <c:pt idx="19">
                  <c:v>Dependencia y Codependencía</c:v>
                </c:pt>
                <c:pt idx="20">
                  <c:v>Redes sociales y Ciberseguridad </c:v>
                </c:pt>
                <c:pt idx="21">
                  <c:v>Visibilizando lo invisible</c:v>
                </c:pt>
                <c:pt idx="22">
                  <c:v>ABC de Genero</c:v>
                </c:pt>
                <c:pt idx="23">
                  <c:v>Sororidad</c:v>
                </c:pt>
                <c:pt idx="24">
                  <c:v>Tipos y modalidadades de violencia </c:v>
                </c:pt>
                <c:pt idx="25">
                  <c:v>DDHH y la Mujer transmisora de valores </c:v>
                </c:pt>
                <c:pt idx="26">
                  <c:v>Violencia Psicologica</c:v>
                </c:pt>
                <c:pt idx="27">
                  <c:v>Nutrición y activación fisica en personas adultas mayores </c:v>
                </c:pt>
                <c:pt idx="28">
                  <c:v>Violencia en el noviazgo</c:v>
                </c:pt>
                <c:pt idx="29">
                  <c:v>Violencia de genro y Ley Olimpia</c:v>
                </c:pt>
              </c:strCache>
            </c:strRef>
          </c:cat>
          <c:val>
            <c:numRef>
              <c:f>'TABLAS-ANUAL'!$AM$220:$BP$220</c:f>
              <c:numCache>
                <c:formatCode>General</c:formatCode>
                <c:ptCount val="30"/>
                <c:pt idx="0">
                  <c:v>20</c:v>
                </c:pt>
                <c:pt idx="2">
                  <c:v>65</c:v>
                </c:pt>
                <c:pt idx="3">
                  <c:v>304</c:v>
                </c:pt>
                <c:pt idx="4">
                  <c:v>37</c:v>
                </c:pt>
                <c:pt idx="7">
                  <c:v>37</c:v>
                </c:pt>
                <c:pt idx="10">
                  <c:v>54</c:v>
                </c:pt>
                <c:pt idx="11">
                  <c:v>12</c:v>
                </c:pt>
                <c:pt idx="12">
                  <c:v>360</c:v>
                </c:pt>
                <c:pt idx="15">
                  <c:v>321</c:v>
                </c:pt>
                <c:pt idx="18">
                  <c:v>280</c:v>
                </c:pt>
                <c:pt idx="19">
                  <c:v>557</c:v>
                </c:pt>
                <c:pt idx="20">
                  <c:v>165</c:v>
                </c:pt>
                <c:pt idx="21">
                  <c:v>159</c:v>
                </c:pt>
                <c:pt idx="22">
                  <c:v>157</c:v>
                </c:pt>
                <c:pt idx="23">
                  <c:v>69</c:v>
                </c:pt>
                <c:pt idx="24">
                  <c:v>65</c:v>
                </c:pt>
                <c:pt idx="25">
                  <c:v>52</c:v>
                </c:pt>
                <c:pt idx="26">
                  <c:v>46</c:v>
                </c:pt>
                <c:pt idx="27">
                  <c:v>32</c:v>
                </c:pt>
                <c:pt idx="28">
                  <c:v>26</c:v>
                </c:pt>
                <c:pt idx="29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E-485B-B2E3-E12CB6D43A6D}"/>
            </c:ext>
          </c:extLst>
        </c:ser>
        <c:ser>
          <c:idx val="1"/>
          <c:order val="1"/>
          <c:tx>
            <c:strRef>
              <c:f>'TABLAS-ANUAL'!$AL$221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strRef>
              <c:f>'TABLAS-ANUAL'!$AM$219:$BP$219</c:f>
              <c:strCache>
                <c:ptCount val="30"/>
                <c:pt idx="0">
                  <c:v>Perspectiva de género</c:v>
                </c:pt>
                <c:pt idx="1">
                  <c:v>Violencia familiar</c:v>
                </c:pt>
                <c:pt idx="2">
                  <c:v>Tipos y modalidades de violencia</c:v>
                </c:pt>
                <c:pt idx="3">
                  <c:v>Toma de desiciones </c:v>
                </c:pt>
                <c:pt idx="4">
                  <c:v>Manejo de emociones y toma de decisiones</c:v>
                </c:pt>
                <c:pt idx="5">
                  <c:v>Masculinidades</c:v>
                </c:pt>
                <c:pt idx="6">
                  <c:v>Prevención de la Violencia Comunitaria</c:v>
                </c:pt>
                <c:pt idx="7">
                  <c:v>Manejo de emociones</c:v>
                </c:pt>
                <c:pt idx="8">
                  <c:v>Prevención de la violencia familiar</c:v>
                </c:pt>
                <c:pt idx="9">
                  <c:v>Prevención de la violencia contra la mujer en establecimientos</c:v>
                </c:pt>
                <c:pt idx="10">
                  <c:v>Ser Mujer</c:v>
                </c:pt>
                <c:pt idx="11">
                  <c:v>Violencia de Género</c:v>
                </c:pt>
                <c:pt idx="12">
                  <c:v>Educar: Responsabilidad de Madres y Padres de familia</c:v>
                </c:pt>
                <c:pt idx="13">
                  <c:v>Detección oportuna del cáncer de mama</c:v>
                </c:pt>
                <c:pt idx="14">
                  <c:v>Vamos juntos por la Igualdad</c:v>
                </c:pt>
                <c:pt idx="15">
                  <c:v>Acoso y Hostigamiento Sexual</c:v>
                </c:pt>
                <c:pt idx="16">
                  <c:v>Constancias del curso Formación en Perspectiva de Género </c:v>
                </c:pt>
                <c:pt idx="17">
                  <c:v>Violencia comunitaria </c:v>
                </c:pt>
                <c:pt idx="18">
                  <c:v>Bullying</c:v>
                </c:pt>
                <c:pt idx="19">
                  <c:v>Dependencia y Codependencía</c:v>
                </c:pt>
                <c:pt idx="20">
                  <c:v>Redes sociales y Ciberseguridad </c:v>
                </c:pt>
                <c:pt idx="21">
                  <c:v>Visibilizando lo invisible</c:v>
                </c:pt>
                <c:pt idx="22">
                  <c:v>ABC de Genero</c:v>
                </c:pt>
                <c:pt idx="23">
                  <c:v>Sororidad</c:v>
                </c:pt>
                <c:pt idx="24">
                  <c:v>Tipos y modalidadades de violencia </c:v>
                </c:pt>
                <c:pt idx="25">
                  <c:v>DDHH y la Mujer transmisora de valores </c:v>
                </c:pt>
                <c:pt idx="26">
                  <c:v>Violencia Psicologica</c:v>
                </c:pt>
                <c:pt idx="27">
                  <c:v>Nutrición y activación fisica en personas adultas mayores </c:v>
                </c:pt>
                <c:pt idx="28">
                  <c:v>Violencia en el noviazgo</c:v>
                </c:pt>
                <c:pt idx="29">
                  <c:v>Violencia de genro y Ley Olimpia</c:v>
                </c:pt>
              </c:strCache>
            </c:strRef>
          </c:cat>
          <c:val>
            <c:numRef>
              <c:f>'TABLAS-ANUAL'!$AM$221:$BP$221</c:f>
              <c:numCache>
                <c:formatCode>General</c:formatCode>
                <c:ptCount val="30"/>
                <c:pt idx="0" formatCode="#,##0">
                  <c:v>1236</c:v>
                </c:pt>
                <c:pt idx="1">
                  <c:v>426</c:v>
                </c:pt>
                <c:pt idx="2">
                  <c:v>346</c:v>
                </c:pt>
                <c:pt idx="3">
                  <c:v>315</c:v>
                </c:pt>
                <c:pt idx="7">
                  <c:v>134</c:v>
                </c:pt>
                <c:pt idx="12">
                  <c:v>217</c:v>
                </c:pt>
                <c:pt idx="15">
                  <c:v>41</c:v>
                </c:pt>
                <c:pt idx="17">
                  <c:v>116</c:v>
                </c:pt>
                <c:pt idx="18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E-485B-B2E3-E12CB6D43A6D}"/>
            </c:ext>
          </c:extLst>
        </c:ser>
        <c:ser>
          <c:idx val="2"/>
          <c:order val="2"/>
          <c:tx>
            <c:strRef>
              <c:f>'TABLAS-ANUAL'!$AL$222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cat>
            <c:strRef>
              <c:f>'TABLAS-ANUAL'!$AM$219:$BP$219</c:f>
              <c:strCache>
                <c:ptCount val="30"/>
                <c:pt idx="0">
                  <c:v>Perspectiva de género</c:v>
                </c:pt>
                <c:pt idx="1">
                  <c:v>Violencia familiar</c:v>
                </c:pt>
                <c:pt idx="2">
                  <c:v>Tipos y modalidades de violencia</c:v>
                </c:pt>
                <c:pt idx="3">
                  <c:v>Toma de desiciones </c:v>
                </c:pt>
                <c:pt idx="4">
                  <c:v>Manejo de emociones y toma de decisiones</c:v>
                </c:pt>
                <c:pt idx="5">
                  <c:v>Masculinidades</c:v>
                </c:pt>
                <c:pt idx="6">
                  <c:v>Prevención de la Violencia Comunitaria</c:v>
                </c:pt>
                <c:pt idx="7">
                  <c:v>Manejo de emociones</c:v>
                </c:pt>
                <c:pt idx="8">
                  <c:v>Prevención de la violencia familiar</c:v>
                </c:pt>
                <c:pt idx="9">
                  <c:v>Prevención de la violencia contra la mujer en establecimientos</c:v>
                </c:pt>
                <c:pt idx="10">
                  <c:v>Ser Mujer</c:v>
                </c:pt>
                <c:pt idx="11">
                  <c:v>Violencia de Género</c:v>
                </c:pt>
                <c:pt idx="12">
                  <c:v>Educar: Responsabilidad de Madres y Padres de familia</c:v>
                </c:pt>
                <c:pt idx="13">
                  <c:v>Detección oportuna del cáncer de mama</c:v>
                </c:pt>
                <c:pt idx="14">
                  <c:v>Vamos juntos por la Igualdad</c:v>
                </c:pt>
                <c:pt idx="15">
                  <c:v>Acoso y Hostigamiento Sexual</c:v>
                </c:pt>
                <c:pt idx="16">
                  <c:v>Constancias del curso Formación en Perspectiva de Género </c:v>
                </c:pt>
                <c:pt idx="17">
                  <c:v>Violencia comunitaria </c:v>
                </c:pt>
                <c:pt idx="18">
                  <c:v>Bullying</c:v>
                </c:pt>
                <c:pt idx="19">
                  <c:v>Dependencia y Codependencía</c:v>
                </c:pt>
                <c:pt idx="20">
                  <c:v>Redes sociales y Ciberseguridad </c:v>
                </c:pt>
                <c:pt idx="21">
                  <c:v>Visibilizando lo invisible</c:v>
                </c:pt>
                <c:pt idx="22">
                  <c:v>ABC de Genero</c:v>
                </c:pt>
                <c:pt idx="23">
                  <c:v>Sororidad</c:v>
                </c:pt>
                <c:pt idx="24">
                  <c:v>Tipos y modalidadades de violencia </c:v>
                </c:pt>
                <c:pt idx="25">
                  <c:v>DDHH y la Mujer transmisora de valores </c:v>
                </c:pt>
                <c:pt idx="26">
                  <c:v>Violencia Psicologica</c:v>
                </c:pt>
                <c:pt idx="27">
                  <c:v>Nutrición y activación fisica en personas adultas mayores </c:v>
                </c:pt>
                <c:pt idx="28">
                  <c:v>Violencia en el noviazgo</c:v>
                </c:pt>
                <c:pt idx="29">
                  <c:v>Violencia de genro y Ley Olimpia</c:v>
                </c:pt>
              </c:strCache>
            </c:strRef>
          </c:cat>
          <c:val>
            <c:numRef>
              <c:f>'TABLAS-ANUAL'!$AM$222:$BP$222</c:f>
              <c:numCache>
                <c:formatCode>General</c:formatCode>
                <c:ptCount val="30"/>
                <c:pt idx="0">
                  <c:v>249</c:v>
                </c:pt>
                <c:pt idx="2">
                  <c:v>124</c:v>
                </c:pt>
                <c:pt idx="3">
                  <c:v>16</c:v>
                </c:pt>
                <c:pt idx="4">
                  <c:v>5</c:v>
                </c:pt>
                <c:pt idx="5">
                  <c:v>97</c:v>
                </c:pt>
                <c:pt idx="6">
                  <c:v>16</c:v>
                </c:pt>
                <c:pt idx="7">
                  <c:v>75</c:v>
                </c:pt>
                <c:pt idx="8">
                  <c:v>30</c:v>
                </c:pt>
                <c:pt idx="9">
                  <c:v>118</c:v>
                </c:pt>
                <c:pt idx="10">
                  <c:v>118</c:v>
                </c:pt>
                <c:pt idx="11">
                  <c:v>338</c:v>
                </c:pt>
                <c:pt idx="12">
                  <c:v>237</c:v>
                </c:pt>
                <c:pt idx="13">
                  <c:v>118</c:v>
                </c:pt>
                <c:pt idx="1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AE-485B-B2E3-E12CB6D43A6D}"/>
            </c:ext>
          </c:extLst>
        </c:ser>
        <c:ser>
          <c:idx val="3"/>
          <c:order val="3"/>
          <c:tx>
            <c:strRef>
              <c:f>'TABLAS-ANUAL'!$AL$223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cat>
            <c:strRef>
              <c:f>'TABLAS-ANUAL'!$AM$219:$BP$219</c:f>
              <c:strCache>
                <c:ptCount val="30"/>
                <c:pt idx="0">
                  <c:v>Perspectiva de género</c:v>
                </c:pt>
                <c:pt idx="1">
                  <c:v>Violencia familiar</c:v>
                </c:pt>
                <c:pt idx="2">
                  <c:v>Tipos y modalidades de violencia</c:v>
                </c:pt>
                <c:pt idx="3">
                  <c:v>Toma de desiciones </c:v>
                </c:pt>
                <c:pt idx="4">
                  <c:v>Manejo de emociones y toma de decisiones</c:v>
                </c:pt>
                <c:pt idx="5">
                  <c:v>Masculinidades</c:v>
                </c:pt>
                <c:pt idx="6">
                  <c:v>Prevención de la Violencia Comunitaria</c:v>
                </c:pt>
                <c:pt idx="7">
                  <c:v>Manejo de emociones</c:v>
                </c:pt>
                <c:pt idx="8">
                  <c:v>Prevención de la violencia familiar</c:v>
                </c:pt>
                <c:pt idx="9">
                  <c:v>Prevención de la violencia contra la mujer en establecimientos</c:v>
                </c:pt>
                <c:pt idx="10">
                  <c:v>Ser Mujer</c:v>
                </c:pt>
                <c:pt idx="11">
                  <c:v>Violencia de Género</c:v>
                </c:pt>
                <c:pt idx="12">
                  <c:v>Educar: Responsabilidad de Madres y Padres de familia</c:v>
                </c:pt>
                <c:pt idx="13">
                  <c:v>Detección oportuna del cáncer de mama</c:v>
                </c:pt>
                <c:pt idx="14">
                  <c:v>Vamos juntos por la Igualdad</c:v>
                </c:pt>
                <c:pt idx="15">
                  <c:v>Acoso y Hostigamiento Sexual</c:v>
                </c:pt>
                <c:pt idx="16">
                  <c:v>Constancias del curso Formación en Perspectiva de Género </c:v>
                </c:pt>
                <c:pt idx="17">
                  <c:v>Violencia comunitaria </c:v>
                </c:pt>
                <c:pt idx="18">
                  <c:v>Bullying</c:v>
                </c:pt>
                <c:pt idx="19">
                  <c:v>Dependencia y Codependencía</c:v>
                </c:pt>
                <c:pt idx="20">
                  <c:v>Redes sociales y Ciberseguridad </c:v>
                </c:pt>
                <c:pt idx="21">
                  <c:v>Visibilizando lo invisible</c:v>
                </c:pt>
                <c:pt idx="22">
                  <c:v>ABC de Genero</c:v>
                </c:pt>
                <c:pt idx="23">
                  <c:v>Sororidad</c:v>
                </c:pt>
                <c:pt idx="24">
                  <c:v>Tipos y modalidadades de violencia </c:v>
                </c:pt>
                <c:pt idx="25">
                  <c:v>DDHH y la Mujer transmisora de valores </c:v>
                </c:pt>
                <c:pt idx="26">
                  <c:v>Violencia Psicologica</c:v>
                </c:pt>
                <c:pt idx="27">
                  <c:v>Nutrición y activación fisica en personas adultas mayores </c:v>
                </c:pt>
                <c:pt idx="28">
                  <c:v>Violencia en el noviazgo</c:v>
                </c:pt>
                <c:pt idx="29">
                  <c:v>Violencia de genro y Ley Olimpia</c:v>
                </c:pt>
              </c:strCache>
            </c:strRef>
          </c:cat>
          <c:val>
            <c:numRef>
              <c:f>'TABLAS-ANUAL'!$AM$223:$BP$223</c:f>
              <c:numCache>
                <c:formatCode>General</c:formatCode>
                <c:ptCount val="30"/>
                <c:pt idx="0">
                  <c:v>214</c:v>
                </c:pt>
                <c:pt idx="1">
                  <c:v>11</c:v>
                </c:pt>
                <c:pt idx="2">
                  <c:v>68</c:v>
                </c:pt>
                <c:pt idx="3">
                  <c:v>40</c:v>
                </c:pt>
                <c:pt idx="4">
                  <c:v>40</c:v>
                </c:pt>
                <c:pt idx="7">
                  <c:v>12</c:v>
                </c:pt>
                <c:pt idx="8">
                  <c:v>15</c:v>
                </c:pt>
                <c:pt idx="9">
                  <c:v>8</c:v>
                </c:pt>
                <c:pt idx="10">
                  <c:v>42</c:v>
                </c:pt>
                <c:pt idx="11">
                  <c:v>236</c:v>
                </c:pt>
                <c:pt idx="12">
                  <c:v>564</c:v>
                </c:pt>
                <c:pt idx="13">
                  <c:v>178</c:v>
                </c:pt>
                <c:pt idx="14">
                  <c:v>197</c:v>
                </c:pt>
                <c:pt idx="15">
                  <c:v>23</c:v>
                </c:pt>
                <c:pt idx="16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AE-485B-B2E3-E12CB6D43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19942912"/>
        <c:axId val="1819947072"/>
      </c:barChart>
      <c:lineChart>
        <c:grouping val="standard"/>
        <c:varyColors val="0"/>
        <c:ser>
          <c:idx val="4"/>
          <c:order val="4"/>
          <c:tx>
            <c:strRef>
              <c:f>'TABLAS-ANUAL'!$AL$224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1"/>
              <c:layout>
                <c:manualLayout>
                  <c:x val="-9.6059947923988146E-3"/>
                  <c:y val="-3.8749438833511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5AE-485B-B2E3-E12CB6D43A6D}"/>
                </c:ext>
              </c:extLst>
            </c:dLbl>
            <c:dLbl>
              <c:idx val="2"/>
              <c:layout>
                <c:manualLayout>
                  <c:x val="-1.6256298879444124E-2"/>
                  <c:y val="3.1704086318327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5AE-485B-B2E3-E12CB6D43A6D}"/>
                </c:ext>
              </c:extLst>
            </c:dLbl>
            <c:dLbl>
              <c:idx val="3"/>
              <c:layout>
                <c:manualLayout>
                  <c:x val="-1.9211989584797629E-2"/>
                  <c:y val="4.931746760628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5AE-485B-B2E3-E12CB6D43A6D}"/>
                </c:ext>
              </c:extLst>
            </c:dLbl>
            <c:dLbl>
              <c:idx val="4"/>
              <c:layout>
                <c:manualLayout>
                  <c:x val="-9.6059947923988007E-3"/>
                  <c:y val="-3.3465424447123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5AE-485B-B2E3-E12CB6D43A6D}"/>
                </c:ext>
              </c:extLst>
            </c:dLbl>
            <c:dLbl>
              <c:idx val="5"/>
              <c:layout>
                <c:manualLayout>
                  <c:x val="-1.1083840145075567E-2"/>
                  <c:y val="-3.3465424447123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5AE-485B-B2E3-E12CB6D43A6D}"/>
                </c:ext>
              </c:extLst>
            </c:dLbl>
            <c:dLbl>
              <c:idx val="6"/>
              <c:layout>
                <c:manualLayout>
                  <c:x val="-1.4778453526767413E-2"/>
                  <c:y val="-3.3465424447123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5AE-485B-B2E3-E12CB6D43A6D}"/>
                </c:ext>
              </c:extLst>
            </c:dLbl>
            <c:dLbl>
              <c:idx val="7"/>
              <c:layout>
                <c:manualLayout>
                  <c:x val="-1.4039530850429017E-2"/>
                  <c:y val="-3.3465424447123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5AE-485B-B2E3-E12CB6D43A6D}"/>
                </c:ext>
              </c:extLst>
            </c:dLbl>
            <c:dLbl>
              <c:idx val="8"/>
              <c:layout>
                <c:manualLayout>
                  <c:x val="-1.5517376203105756E-2"/>
                  <c:y val="-3.3465424447123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5AE-485B-B2E3-E12CB6D43A6D}"/>
                </c:ext>
              </c:extLst>
            </c:dLbl>
            <c:dLbl>
              <c:idx val="9"/>
              <c:layout>
                <c:manualLayout>
                  <c:x val="-1.5517376203105756E-2"/>
                  <c:y val="-3.3465424447123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5AE-485B-B2E3-E12CB6D43A6D}"/>
                </c:ext>
              </c:extLst>
            </c:dLbl>
            <c:dLbl>
              <c:idx val="10"/>
              <c:layout>
                <c:manualLayout>
                  <c:x val="-1.8473066908459235E-2"/>
                  <c:y val="-3.1704086318327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5AE-485B-B2E3-E12CB6D43A6D}"/>
                </c:ext>
              </c:extLst>
            </c:dLbl>
            <c:dLbl>
              <c:idx val="11"/>
              <c:layout>
                <c:manualLayout>
                  <c:x val="-2.2167680290151079E-2"/>
                  <c:y val="-2.8181410060735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85AE-485B-B2E3-E12CB6D43A6D}"/>
                </c:ext>
              </c:extLst>
            </c:dLbl>
            <c:dLbl>
              <c:idx val="12"/>
              <c:layout>
                <c:manualLayout>
                  <c:x val="-1.9211989584797657E-2"/>
                  <c:y val="9.68735970837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5AE-485B-B2E3-E12CB6D43A6D}"/>
                </c:ext>
              </c:extLst>
            </c:dLbl>
            <c:dLbl>
              <c:idx val="13"/>
              <c:layout>
                <c:manualLayout>
                  <c:x val="-3.694613381691901E-3"/>
                  <c:y val="-2.642007193193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5AE-485B-B2E3-E12CB6D43A6D}"/>
                </c:ext>
              </c:extLst>
            </c:dLbl>
            <c:dLbl>
              <c:idx val="14"/>
              <c:layout>
                <c:manualLayout>
                  <c:x val="-1.1083840145075539E-2"/>
                  <c:y val="-3.3465424447123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5AE-485B-B2E3-E12CB6D43A6D}"/>
                </c:ext>
              </c:extLst>
            </c:dLbl>
            <c:dLbl>
              <c:idx val="15"/>
              <c:layout>
                <c:manualLayout>
                  <c:x val="-1.4778453526767387E-2"/>
                  <c:y val="-3.1704086318327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85AE-485B-B2E3-E12CB6D43A6D}"/>
                </c:ext>
              </c:extLst>
            </c:dLbl>
            <c:dLbl>
              <c:idx val="16"/>
              <c:layout>
                <c:manualLayout>
                  <c:x val="-1.3300608174090648E-2"/>
                  <c:y val="-2.9942748189531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85AE-485B-B2E3-E12CB6D43A6D}"/>
                </c:ext>
              </c:extLst>
            </c:dLbl>
            <c:dLbl>
              <c:idx val="17"/>
              <c:layout>
                <c:manualLayout>
                  <c:x val="-1.9211989584797601E-2"/>
                  <c:y val="-2.9942748189531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5AE-485B-B2E3-E12CB6D43A6D}"/>
                </c:ext>
              </c:extLst>
            </c:dLbl>
            <c:dLbl>
              <c:idx val="18"/>
              <c:layout>
                <c:manualLayout>
                  <c:x val="-1.0344917468737279E-2"/>
                  <c:y val="3.34654244471235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85AE-485B-B2E3-E12CB6D43A6D}"/>
                </c:ext>
              </c:extLst>
            </c:dLbl>
            <c:dLbl>
              <c:idx val="19"/>
              <c:layout>
                <c:manualLayout>
                  <c:x val="-2.0689834937474342E-2"/>
                  <c:y val="-3.1704086318327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85AE-485B-B2E3-E12CB6D43A6D}"/>
                </c:ext>
              </c:extLst>
            </c:dLbl>
            <c:dLbl>
              <c:idx val="20"/>
              <c:layout>
                <c:manualLayout>
                  <c:x val="-1.0344917468737279E-2"/>
                  <c:y val="-3.3465424447123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85AE-485B-B2E3-E12CB6D43A6D}"/>
                </c:ext>
              </c:extLst>
            </c:dLbl>
            <c:dLbl>
              <c:idx val="21"/>
              <c:layout>
                <c:manualLayout>
                  <c:x val="-1.6995221555782494E-2"/>
                  <c:y val="-3.3465424447123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85AE-485B-B2E3-E12CB6D43A6D}"/>
                </c:ext>
              </c:extLst>
            </c:dLbl>
            <c:dLbl>
              <c:idx val="22"/>
              <c:layout>
                <c:manualLayout>
                  <c:x val="-1.6995221555782602E-2"/>
                  <c:y val="-2.9942748189531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85AE-485B-B2E3-E12CB6D43A6D}"/>
                </c:ext>
              </c:extLst>
            </c:dLbl>
            <c:dLbl>
              <c:idx val="23"/>
              <c:layout>
                <c:manualLayout>
                  <c:x val="-1.4039530850429017E-2"/>
                  <c:y val="-3.5226762575919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85AE-485B-B2E3-E12CB6D43A6D}"/>
                </c:ext>
              </c:extLst>
            </c:dLbl>
            <c:dLbl>
              <c:idx val="24"/>
              <c:layout>
                <c:manualLayout>
                  <c:x val="-1.4778453526767495E-2"/>
                  <c:y val="-3.5226762575919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85AE-485B-B2E3-E12CB6D43A6D}"/>
                </c:ext>
              </c:extLst>
            </c:dLbl>
            <c:dLbl>
              <c:idx val="25"/>
              <c:layout>
                <c:manualLayout>
                  <c:x val="-1.4778453526767387E-2"/>
                  <c:y val="-3.5226762575919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85AE-485B-B2E3-E12CB6D43A6D}"/>
                </c:ext>
              </c:extLst>
            </c:dLbl>
            <c:dLbl>
              <c:idx val="26"/>
              <c:layout>
                <c:manualLayout>
                  <c:x val="-1.4778453526767387E-2"/>
                  <c:y val="-3.1704086318327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85AE-485B-B2E3-E12CB6D43A6D}"/>
                </c:ext>
              </c:extLst>
            </c:dLbl>
            <c:dLbl>
              <c:idx val="27"/>
              <c:layout>
                <c:manualLayout>
                  <c:x val="-1.3300608174090756E-2"/>
                  <c:y val="-3.1704086318327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85AE-485B-B2E3-E12CB6D43A6D}"/>
                </c:ext>
              </c:extLst>
            </c:dLbl>
            <c:dLbl>
              <c:idx val="28"/>
              <c:layout>
                <c:manualLayout>
                  <c:x val="-1.6256298879444124E-2"/>
                  <c:y val="-3.5226762575919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85AE-485B-B2E3-E12CB6D43A6D}"/>
                </c:ext>
              </c:extLst>
            </c:dLbl>
            <c:dLbl>
              <c:idx val="29"/>
              <c:layout>
                <c:manualLayout>
                  <c:x val="-1.4039530850429126E-2"/>
                  <c:y val="-3.3465424447123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85AE-485B-B2E3-E12CB6D43A6D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'TABLAS-ANUAL'!$AM$219:$BP$219</c:f>
              <c:strCache>
                <c:ptCount val="30"/>
                <c:pt idx="0">
                  <c:v>Perspectiva de género</c:v>
                </c:pt>
                <c:pt idx="1">
                  <c:v>Violencia familiar</c:v>
                </c:pt>
                <c:pt idx="2">
                  <c:v>Tipos y modalidades de violencia</c:v>
                </c:pt>
                <c:pt idx="3">
                  <c:v>Toma de desiciones </c:v>
                </c:pt>
                <c:pt idx="4">
                  <c:v>Manejo de emociones y toma de decisiones</c:v>
                </c:pt>
                <c:pt idx="5">
                  <c:v>Masculinidades</c:v>
                </c:pt>
                <c:pt idx="6">
                  <c:v>Prevención de la Violencia Comunitaria</c:v>
                </c:pt>
                <c:pt idx="7">
                  <c:v>Manejo de emociones</c:v>
                </c:pt>
                <c:pt idx="8">
                  <c:v>Prevención de la violencia familiar</c:v>
                </c:pt>
                <c:pt idx="9">
                  <c:v>Prevención de la violencia contra la mujer en establecimientos</c:v>
                </c:pt>
                <c:pt idx="10">
                  <c:v>Ser Mujer</c:v>
                </c:pt>
                <c:pt idx="11">
                  <c:v>Violencia de Género</c:v>
                </c:pt>
                <c:pt idx="12">
                  <c:v>Educar: Responsabilidad de Madres y Padres de familia</c:v>
                </c:pt>
                <c:pt idx="13">
                  <c:v>Detección oportuna del cáncer de mama</c:v>
                </c:pt>
                <c:pt idx="14">
                  <c:v>Vamos juntos por la Igualdad</c:v>
                </c:pt>
                <c:pt idx="15">
                  <c:v>Acoso y Hostigamiento Sexual</c:v>
                </c:pt>
                <c:pt idx="16">
                  <c:v>Constancias del curso Formación en Perspectiva de Género </c:v>
                </c:pt>
                <c:pt idx="17">
                  <c:v>Violencia comunitaria </c:v>
                </c:pt>
                <c:pt idx="18">
                  <c:v>Bullying</c:v>
                </c:pt>
                <c:pt idx="19">
                  <c:v>Dependencia y Codependencía</c:v>
                </c:pt>
                <c:pt idx="20">
                  <c:v>Redes sociales y Ciberseguridad </c:v>
                </c:pt>
                <c:pt idx="21">
                  <c:v>Visibilizando lo invisible</c:v>
                </c:pt>
                <c:pt idx="22">
                  <c:v>ABC de Genero</c:v>
                </c:pt>
                <c:pt idx="23">
                  <c:v>Sororidad</c:v>
                </c:pt>
                <c:pt idx="24">
                  <c:v>Tipos y modalidadades de violencia </c:v>
                </c:pt>
                <c:pt idx="25">
                  <c:v>DDHH y la Mujer transmisora de valores </c:v>
                </c:pt>
                <c:pt idx="26">
                  <c:v>Violencia Psicologica</c:v>
                </c:pt>
                <c:pt idx="27">
                  <c:v>Nutrición y activación fisica en personas adultas mayores </c:v>
                </c:pt>
                <c:pt idx="28">
                  <c:v>Violencia en el noviazgo</c:v>
                </c:pt>
                <c:pt idx="29">
                  <c:v>Violencia de genro y Ley Olimpia</c:v>
                </c:pt>
              </c:strCache>
            </c:strRef>
          </c:cat>
          <c:val>
            <c:numRef>
              <c:f>'TABLAS-ANUAL'!$AM$224:$BP$224</c:f>
              <c:numCache>
                <c:formatCode>General</c:formatCode>
                <c:ptCount val="30"/>
                <c:pt idx="0" formatCode="#,##0">
                  <c:v>1719</c:v>
                </c:pt>
                <c:pt idx="1">
                  <c:v>437</c:v>
                </c:pt>
                <c:pt idx="2">
                  <c:v>603</c:v>
                </c:pt>
                <c:pt idx="3">
                  <c:v>675</c:v>
                </c:pt>
                <c:pt idx="4">
                  <c:v>82</c:v>
                </c:pt>
                <c:pt idx="5">
                  <c:v>97</c:v>
                </c:pt>
                <c:pt idx="6">
                  <c:v>16</c:v>
                </c:pt>
                <c:pt idx="7">
                  <c:v>258</c:v>
                </c:pt>
                <c:pt idx="8">
                  <c:v>45</c:v>
                </c:pt>
                <c:pt idx="9">
                  <c:v>126</c:v>
                </c:pt>
                <c:pt idx="10">
                  <c:v>214</c:v>
                </c:pt>
                <c:pt idx="11">
                  <c:v>586</c:v>
                </c:pt>
                <c:pt idx="12" formatCode="#,##0">
                  <c:v>1378</c:v>
                </c:pt>
                <c:pt idx="13">
                  <c:v>296</c:v>
                </c:pt>
                <c:pt idx="14">
                  <c:v>219</c:v>
                </c:pt>
                <c:pt idx="15">
                  <c:v>385</c:v>
                </c:pt>
                <c:pt idx="16">
                  <c:v>158</c:v>
                </c:pt>
                <c:pt idx="17">
                  <c:v>116</c:v>
                </c:pt>
                <c:pt idx="18">
                  <c:v>349</c:v>
                </c:pt>
                <c:pt idx="19">
                  <c:v>557</c:v>
                </c:pt>
                <c:pt idx="20">
                  <c:v>165</c:v>
                </c:pt>
                <c:pt idx="21">
                  <c:v>159</c:v>
                </c:pt>
                <c:pt idx="22">
                  <c:v>157</c:v>
                </c:pt>
                <c:pt idx="23">
                  <c:v>69</c:v>
                </c:pt>
                <c:pt idx="24">
                  <c:v>65</c:v>
                </c:pt>
                <c:pt idx="25">
                  <c:v>52</c:v>
                </c:pt>
                <c:pt idx="26">
                  <c:v>46</c:v>
                </c:pt>
                <c:pt idx="27">
                  <c:v>32</c:v>
                </c:pt>
                <c:pt idx="28">
                  <c:v>26</c:v>
                </c:pt>
                <c:pt idx="29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AE-485B-B2E3-E12CB6D43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942912"/>
        <c:axId val="1819947072"/>
      </c:lineChart>
      <c:catAx>
        <c:axId val="181994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9947072"/>
        <c:crosses val="autoZero"/>
        <c:auto val="1"/>
        <c:lblAlgn val="ctr"/>
        <c:lblOffset val="100"/>
        <c:noMultiLvlLbl val="0"/>
      </c:catAx>
      <c:valAx>
        <c:axId val="1819947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994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13256313541531872"/>
          <c:y val="0.95758184640105226"/>
          <c:w val="0.72009527564259512"/>
          <c:h val="3.1850124826171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EN EL ÁREA DE CONSTRUYENDO REDES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'TABLAS-ANUAL'!$T$255</c:f>
              <c:strCache>
                <c:ptCount val="1"/>
                <c:pt idx="0">
                  <c:v>ENE-MAR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dLbl>
              <c:idx val="1"/>
              <c:spPr>
                <a:solidFill>
                  <a:schemeClr val="accent1"/>
                </a:solidFill>
                <a:ln>
                  <a:solidFill>
                    <a:schemeClr val="bg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780-4F18-B852-33CEDFF30B51}"/>
                </c:ext>
              </c:extLst>
            </c:dLbl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'TABLAS-ANUAL'!$U$252:$V$254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ATENCIONES</c:v>
                  </c:pt>
                </c:lvl>
              </c:multiLvlStrCache>
            </c:multiLvlStrRef>
          </c:cat>
          <c:val>
            <c:numRef>
              <c:f>'TABLAS-ANUAL'!$U$255:$V$255</c:f>
              <c:numCache>
                <c:formatCode>#,##0</c:formatCode>
                <c:ptCount val="2"/>
                <c:pt idx="0">
                  <c:v>286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0-4F18-B852-33CEDFF30B51}"/>
            </c:ext>
          </c:extLst>
        </c:ser>
        <c:ser>
          <c:idx val="1"/>
          <c:order val="1"/>
          <c:tx>
            <c:strRef>
              <c:f>'TABLAS-ANUAL'!$T$256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5.7553950313946603E-3"/>
                  <c:y val="1.1384120017768335E-7"/>
                </c:manualLayout>
              </c:layout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solidFill>
                    <a:schemeClr val="accent2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647478088995855E-2"/>
                      <c:h val="4.5253015482630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780-4F18-B852-33CEDFF30B51}"/>
                </c:ext>
              </c:extLst>
            </c:dLbl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'TABLAS-ANUAL'!$U$252:$V$254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ATENCIONES</c:v>
                  </c:pt>
                </c:lvl>
              </c:multiLvlStrCache>
            </c:multiLvlStrRef>
          </c:cat>
          <c:val>
            <c:numRef>
              <c:f>'TABLAS-ANUAL'!$U$256:$V$256</c:f>
              <c:numCache>
                <c:formatCode>#,##0</c:formatCode>
                <c:ptCount val="2"/>
                <c:pt idx="0">
                  <c:v>725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0-4F18-B852-33CEDFF30B51}"/>
            </c:ext>
          </c:extLst>
        </c:ser>
        <c:ser>
          <c:idx val="2"/>
          <c:order val="2"/>
          <c:tx>
            <c:strRef>
              <c:f>'TABLAS-ANUAL'!$T$257</c:f>
              <c:strCache>
                <c:ptCount val="1"/>
                <c:pt idx="0">
                  <c:v>JUL-SEP</c:v>
                </c:pt>
              </c:strCache>
            </c:strRef>
          </c:tx>
          <c:spPr>
            <a:solidFill>
              <a:srgbClr val="33CCCC"/>
            </a:solidFill>
            <a:ln w="19050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'TABLAS-ANUAL'!$U$252:$V$254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ATENCIONES</c:v>
                  </c:pt>
                </c:lvl>
              </c:multiLvlStrCache>
            </c:multiLvlStrRef>
          </c:cat>
          <c:val>
            <c:numRef>
              <c:f>'TABLAS-ANUAL'!$U$257:$V$257</c:f>
              <c:numCache>
                <c:formatCode>#,##0</c:formatCode>
                <c:ptCount val="2"/>
                <c:pt idx="0">
                  <c:v>757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0-4F18-B852-33CEDFF30B51}"/>
            </c:ext>
          </c:extLst>
        </c:ser>
        <c:ser>
          <c:idx val="3"/>
          <c:order val="3"/>
          <c:tx>
            <c:strRef>
              <c:f>'TABLAS-ANUAL'!$T$258</c:f>
              <c:strCache>
                <c:ptCount val="1"/>
                <c:pt idx="0">
                  <c:v>OCT-DIC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dLbl>
              <c:idx val="1"/>
              <c:spPr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accent4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780-4F18-B852-33CEDFF30B51}"/>
                </c:ext>
              </c:extLst>
            </c:dLbl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'TABLAS-ANUAL'!$U$252:$V$254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ATENCIONES</c:v>
                  </c:pt>
                </c:lvl>
              </c:multiLvlStrCache>
            </c:multiLvlStrRef>
          </c:cat>
          <c:val>
            <c:numRef>
              <c:f>'TABLAS-ANUAL'!$U$258:$V$258</c:f>
              <c:numCache>
                <c:formatCode>#,##0</c:formatCode>
                <c:ptCount val="2"/>
                <c:pt idx="0">
                  <c:v>716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80-4F18-B852-33CEDFF30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1819942496"/>
        <c:axId val="1819939584"/>
      </c:barChart>
      <c:lineChart>
        <c:grouping val="standard"/>
        <c:varyColors val="0"/>
        <c:ser>
          <c:idx val="4"/>
          <c:order val="4"/>
          <c:tx>
            <c:strRef>
              <c:f>'TABLAS-ANUAL'!$T$259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dLbl>
              <c:idx val="0"/>
              <c:layout>
                <c:manualLayout>
                  <c:x val="-3.8129435435400788E-2"/>
                  <c:y val="6.7951926227259374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273431680345354E-2"/>
                      <c:h val="6.54939808742230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780-4F18-B852-33CEDFF30B51}"/>
                </c:ext>
              </c:extLst>
            </c:dLbl>
            <c:dLbl>
              <c:idx val="1"/>
              <c:layout>
                <c:manualLayout>
                  <c:x val="-4.2445981708946832E-2"/>
                  <c:y val="-7.5180728597342192E-2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467619841656384E-2"/>
                      <c:h val="6.2602414389709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780-4F18-B852-33CEDFF30B51}"/>
                </c:ext>
              </c:extLst>
            </c:dLbl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'TABLAS-ANUAL'!$U$252:$V$254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ATENCIONES</c:v>
                  </c:pt>
                </c:lvl>
              </c:multiLvlStrCache>
            </c:multiLvlStrRef>
          </c:cat>
          <c:val>
            <c:numRef>
              <c:f>'TABLAS-ANUAL'!$U$259:$V$259</c:f>
              <c:numCache>
                <c:formatCode>#,##0</c:formatCode>
                <c:ptCount val="2"/>
                <c:pt idx="0">
                  <c:v>2484</c:v>
                </c:pt>
                <c:pt idx="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80-4F18-B852-33CEDFF30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942496"/>
        <c:axId val="1819939584"/>
      </c:lineChart>
      <c:catAx>
        <c:axId val="181994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9939584"/>
        <c:crosses val="autoZero"/>
        <c:auto val="1"/>
        <c:lblAlgn val="ctr"/>
        <c:lblOffset val="100"/>
        <c:noMultiLvlLbl val="0"/>
      </c:catAx>
      <c:valAx>
        <c:axId val="1819939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994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8575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216-4CC2-9BCA-89D20E3337A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216-4CC2-9BCA-89D20E3337A6}"/>
              </c:ext>
            </c:extLst>
          </c:dPt>
          <c:dPt>
            <c:idx val="2"/>
            <c:invertIfNegative val="0"/>
            <c:bubble3D val="0"/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216-4CC2-9BCA-89D20E3337A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216-4CC2-9BCA-89D20E3337A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85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16-4CC2-9BCA-89D20E3337A6}"/>
              </c:ext>
            </c:extLst>
          </c:dPt>
          <c:dLbls>
            <c:dLbl>
              <c:idx val="1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solidFill>
                    <a:schemeClr val="accent2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216-4CC2-9BCA-89D20E3337A6}"/>
                </c:ext>
              </c:extLst>
            </c:dLbl>
            <c:dLbl>
              <c:idx val="2"/>
              <c:spPr>
                <a:solidFill>
                  <a:srgbClr val="33CCCC"/>
                </a:solidFill>
                <a:ln>
                  <a:solidFill>
                    <a:schemeClr val="bg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216-4CC2-9BCA-89D20E3337A6}"/>
                </c:ext>
              </c:extLst>
            </c:dLbl>
            <c:dLbl>
              <c:idx val="3"/>
              <c:spPr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accent4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216-4CC2-9BCA-89D20E3337A6}"/>
                </c:ext>
              </c:extLst>
            </c:dLbl>
            <c:dLbl>
              <c:idx val="4"/>
              <c:layout>
                <c:manualLayout>
                  <c:x val="0"/>
                  <c:y val="-8.6021505376344086E-3"/>
                </c:manualLayout>
              </c:layout>
              <c:spPr>
                <a:solidFill>
                  <a:schemeClr val="accent6">
                    <a:lumMod val="60000"/>
                    <a:lumOff val="4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216-4CC2-9BCA-89D20E3337A6}"/>
                </c:ext>
              </c:extLst>
            </c:dLbl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'TABLAS-ANUAL'!$O$307:$O$313</c15:sqref>
                  </c15:fullRef>
                </c:ext>
              </c:extLst>
              <c:f>'TABLAS-ANUAL'!$O$309:$O$313</c:f>
              <c:strCache>
                <c:ptCount val="5"/>
                <c:pt idx="0">
                  <c:v>ENE-MAR</c:v>
                </c:pt>
                <c:pt idx="1">
                  <c:v>ABR-JUN</c:v>
                </c:pt>
                <c:pt idx="2">
                  <c:v>JUL-SEP</c:v>
                </c:pt>
                <c:pt idx="3">
                  <c:v>OCT-DIC</c:v>
                </c:pt>
                <c:pt idx="4">
                  <c:v>TOTAL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'TABLAS-ANUAL'!$P$307:$P$313</c15:sqref>
                  </c15:fullRef>
                </c:ext>
              </c:extLst>
              <c:f>'TABLAS-ANUAL'!$P$309:$P$313</c:f>
              <c:numCache>
                <c:formatCode>General</c:formatCode>
                <c:ptCount val="5"/>
                <c:pt idx="0">
                  <c:v>411</c:v>
                </c:pt>
                <c:pt idx="1">
                  <c:v>498</c:v>
                </c:pt>
                <c:pt idx="2">
                  <c:v>271</c:v>
                </c:pt>
                <c:pt idx="3">
                  <c:v>77</c:v>
                </c:pt>
                <c:pt idx="4" formatCode="#,##0">
                  <c:v>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6-4CC2-9BCA-89D20E333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86259936"/>
        <c:axId val="1886255776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59936"/>
        <c:axId val="188625577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'TABLAS-ANUAL'!$O$307:$O$313</c15:sqref>
                        </c15:fullRef>
                        <c15:formulaRef>
                          <c15:sqref>'TABLAS-ANUAL'!$O$309:$O$313</c15:sqref>
                        </c15:formulaRef>
                      </c:ext>
                    </c:extLst>
                    <c:strCache>
                      <c:ptCount val="5"/>
                      <c:pt idx="0">
                        <c:v>ENE-MAR</c:v>
                      </c:pt>
                      <c:pt idx="1">
                        <c:v>ABR-JUN</c:v>
                      </c:pt>
                      <c:pt idx="2">
                        <c:v>JUL-SEP</c:v>
                      </c:pt>
                      <c:pt idx="3">
                        <c:v>OCT-DIC</c:v>
                      </c:pt>
                      <c:pt idx="4">
                        <c:v>TOTAL 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'TABLAS-ANUAL'!$Q$307:$Q$313</c15:sqref>
                        </c15:fullRef>
                        <c15:formulaRef>
                          <c15:sqref>'TABLAS-ANUAL'!$Q$309:$Q$313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216-4CC2-9BCA-89D20E3337A6}"/>
                  </c:ext>
                </c:extLst>
              </c15:ser>
            </c15:filteredLineSeries>
          </c:ext>
        </c:extLst>
      </c:lineChart>
      <c:catAx>
        <c:axId val="18862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6255776"/>
        <c:crosses val="autoZero"/>
        <c:auto val="1"/>
        <c:lblAlgn val="ctr"/>
        <c:lblOffset val="100"/>
        <c:noMultiLvlLbl val="0"/>
      </c:catAx>
      <c:valAx>
        <c:axId val="188625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62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ZONA DEMOGRAFICA HABITACIONAL DE MUJERES ATENDIDAS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'TABLAS-ANUAL'!$M$255</c:f>
              <c:strCache>
                <c:ptCount val="1"/>
                <c:pt idx="0">
                  <c:v>ENE-MAR 2023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'TABLAS-ANUAL'!$N$252:$Q$254</c:f>
              <c:multiLvlStrCache>
                <c:ptCount val="4"/>
                <c:lvl>
                  <c:pt idx="0">
                    <c:v>M</c:v>
                  </c:pt>
                  <c:pt idx="1">
                    <c:v>H</c:v>
                  </c:pt>
                  <c:pt idx="2">
                    <c:v>M</c:v>
                  </c:pt>
                  <c:pt idx="3">
                    <c:v>H</c:v>
                  </c:pt>
                </c:lvl>
                <c:lvl>
                  <c:pt idx="0">
                    <c:v>Urbana</c:v>
                  </c:pt>
                  <c:pt idx="2">
                    <c:v>Rural</c:v>
                  </c:pt>
                </c:lvl>
              </c:multiLvlStrCache>
            </c:multiLvlStrRef>
          </c:cat>
          <c:val>
            <c:numRef>
              <c:f>'TABLAS-ANUAL'!$N$255:$Q$255</c:f>
              <c:numCache>
                <c:formatCode>General</c:formatCode>
                <c:ptCount val="4"/>
                <c:pt idx="0">
                  <c:v>220</c:v>
                </c:pt>
                <c:pt idx="1">
                  <c:v>4</c:v>
                </c:pt>
                <c:pt idx="2">
                  <c:v>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B-49DC-B3B7-8B438E615B2E}"/>
            </c:ext>
          </c:extLst>
        </c:ser>
        <c:ser>
          <c:idx val="1"/>
          <c:order val="1"/>
          <c:tx>
            <c:strRef>
              <c:f>'TABLAS-ANUAL'!$M$256</c:f>
              <c:strCache>
                <c:ptCount val="1"/>
                <c:pt idx="0">
                  <c:v>ABR-JUN 2023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'TABLAS-ANUAL'!$N$252:$Q$254</c:f>
              <c:multiLvlStrCache>
                <c:ptCount val="4"/>
                <c:lvl>
                  <c:pt idx="0">
                    <c:v>M</c:v>
                  </c:pt>
                  <c:pt idx="1">
                    <c:v>H</c:v>
                  </c:pt>
                  <c:pt idx="2">
                    <c:v>M</c:v>
                  </c:pt>
                  <c:pt idx="3">
                    <c:v>H</c:v>
                  </c:pt>
                </c:lvl>
                <c:lvl>
                  <c:pt idx="0">
                    <c:v>Urbana</c:v>
                  </c:pt>
                  <c:pt idx="2">
                    <c:v>Rural</c:v>
                  </c:pt>
                </c:lvl>
              </c:multiLvlStrCache>
            </c:multiLvlStrRef>
          </c:cat>
          <c:val>
            <c:numRef>
              <c:f>'TABLAS-ANUAL'!$N$256:$Q$256</c:f>
              <c:numCache>
                <c:formatCode>General</c:formatCode>
                <c:ptCount val="4"/>
                <c:pt idx="0">
                  <c:v>353</c:v>
                </c:pt>
                <c:pt idx="1">
                  <c:v>1</c:v>
                </c:pt>
                <c:pt idx="2">
                  <c:v>332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B-49DC-B3B7-8B438E615B2E}"/>
            </c:ext>
          </c:extLst>
        </c:ser>
        <c:ser>
          <c:idx val="2"/>
          <c:order val="2"/>
          <c:tx>
            <c:strRef>
              <c:f>'TABLAS-ANUAL'!$M$257</c:f>
              <c:strCache>
                <c:ptCount val="1"/>
                <c:pt idx="0">
                  <c:v>JUL-SEP 2023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'TABLAS-ANUAL'!$N$252:$Q$254</c:f>
              <c:multiLvlStrCache>
                <c:ptCount val="4"/>
                <c:lvl>
                  <c:pt idx="0">
                    <c:v>M</c:v>
                  </c:pt>
                  <c:pt idx="1">
                    <c:v>H</c:v>
                  </c:pt>
                  <c:pt idx="2">
                    <c:v>M</c:v>
                  </c:pt>
                  <c:pt idx="3">
                    <c:v>H</c:v>
                  </c:pt>
                </c:lvl>
                <c:lvl>
                  <c:pt idx="0">
                    <c:v>Urbana</c:v>
                  </c:pt>
                  <c:pt idx="2">
                    <c:v>Rural</c:v>
                  </c:pt>
                </c:lvl>
              </c:multiLvlStrCache>
            </c:multiLvlStrRef>
          </c:cat>
          <c:val>
            <c:numRef>
              <c:f>'TABLAS-ANUAL'!$N$257:$Q$257</c:f>
              <c:numCache>
                <c:formatCode>General</c:formatCode>
                <c:ptCount val="4"/>
                <c:pt idx="0">
                  <c:v>634</c:v>
                </c:pt>
                <c:pt idx="1">
                  <c:v>4</c:v>
                </c:pt>
                <c:pt idx="2">
                  <c:v>123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B-49DC-B3B7-8B438E615B2E}"/>
            </c:ext>
          </c:extLst>
        </c:ser>
        <c:ser>
          <c:idx val="3"/>
          <c:order val="3"/>
          <c:tx>
            <c:strRef>
              <c:f>'TABLAS-ANUAL'!$M$258</c:f>
              <c:strCache>
                <c:ptCount val="1"/>
                <c:pt idx="0">
                  <c:v>OCT-DIC 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'TABLAS-ANUAL'!$N$252:$Q$254</c:f>
              <c:multiLvlStrCache>
                <c:ptCount val="4"/>
                <c:lvl>
                  <c:pt idx="0">
                    <c:v>M</c:v>
                  </c:pt>
                  <c:pt idx="1">
                    <c:v>H</c:v>
                  </c:pt>
                  <c:pt idx="2">
                    <c:v>M</c:v>
                  </c:pt>
                  <c:pt idx="3">
                    <c:v>H</c:v>
                  </c:pt>
                </c:lvl>
                <c:lvl>
                  <c:pt idx="0">
                    <c:v>Urbana</c:v>
                  </c:pt>
                  <c:pt idx="2">
                    <c:v>Rural</c:v>
                  </c:pt>
                </c:lvl>
              </c:multiLvlStrCache>
            </c:multiLvlStrRef>
          </c:cat>
          <c:val>
            <c:numRef>
              <c:f>'TABLAS-ANUAL'!$N$258:$Q$258</c:f>
              <c:numCache>
                <c:formatCode>General</c:formatCode>
                <c:ptCount val="4"/>
                <c:pt idx="0">
                  <c:v>641</c:v>
                </c:pt>
                <c:pt idx="1">
                  <c:v>1</c:v>
                </c:pt>
                <c:pt idx="2">
                  <c:v>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6B-49DC-B3B7-8B438E61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9941664"/>
        <c:axId val="1819949152"/>
      </c:barChart>
      <c:catAx>
        <c:axId val="181994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9949152"/>
        <c:crosses val="autoZero"/>
        <c:auto val="1"/>
        <c:lblAlgn val="ctr"/>
        <c:lblOffset val="100"/>
        <c:noMultiLvlLbl val="0"/>
      </c:catAx>
      <c:valAx>
        <c:axId val="181994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994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6631932583987"/>
          <c:y val="0.93894724650077066"/>
          <c:w val="0.68977008749373125"/>
          <c:h val="6.1052753499229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DE SERVICIO ATRAVÉS DE LA PAGINA DE FACEBOOK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'TABLAS-ANUAL'!$B$327</c:f>
              <c:strCache>
                <c:ptCount val="1"/>
                <c:pt idx="0">
                  <c:v>ENE-MAR 23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'TABLAS-ANUAL'!$C$325:$I$326</c:f>
              <c:strCache>
                <c:ptCount val="7"/>
                <c:pt idx="0">
                  <c:v>Psicología</c:v>
                </c:pt>
                <c:pt idx="1">
                  <c:v>Jurídico</c:v>
                </c:pt>
                <c:pt idx="2">
                  <c:v>Capacitación</c:v>
                </c:pt>
                <c:pt idx="3">
                  <c:v>Redes</c:v>
                </c:pt>
                <c:pt idx="4">
                  <c:v>Salud</c:v>
                </c:pt>
                <c:pt idx="5">
                  <c:v>Nutrición </c:v>
                </c:pt>
                <c:pt idx="6">
                  <c:v>Otros </c:v>
                </c:pt>
              </c:strCache>
            </c:strRef>
          </c:cat>
          <c:val>
            <c:numRef>
              <c:f>'TABLAS-ANUAL'!$C$327:$I$327</c:f>
              <c:numCache>
                <c:formatCode>General</c:formatCode>
                <c:ptCount val="7"/>
                <c:pt idx="0">
                  <c:v>30</c:v>
                </c:pt>
                <c:pt idx="1">
                  <c:v>14</c:v>
                </c:pt>
                <c:pt idx="2">
                  <c:v>2</c:v>
                </c:pt>
                <c:pt idx="3">
                  <c:v>316</c:v>
                </c:pt>
                <c:pt idx="4">
                  <c:v>8</c:v>
                </c:pt>
                <c:pt idx="5">
                  <c:v>14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6-4754-AF5A-9CF36FB75F1C}"/>
            </c:ext>
          </c:extLst>
        </c:ser>
        <c:ser>
          <c:idx val="1"/>
          <c:order val="1"/>
          <c:tx>
            <c:strRef>
              <c:f>'TABLAS-ANUAL'!$B$328</c:f>
              <c:strCache>
                <c:ptCount val="1"/>
                <c:pt idx="0">
                  <c:v>ABR-JUN 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'TABLAS-ANUAL'!$C$325:$I$326</c:f>
              <c:strCache>
                <c:ptCount val="7"/>
                <c:pt idx="0">
                  <c:v>Psicología</c:v>
                </c:pt>
                <c:pt idx="1">
                  <c:v>Jurídico</c:v>
                </c:pt>
                <c:pt idx="2">
                  <c:v>Capacitación</c:v>
                </c:pt>
                <c:pt idx="3">
                  <c:v>Redes</c:v>
                </c:pt>
                <c:pt idx="4">
                  <c:v>Salud</c:v>
                </c:pt>
                <c:pt idx="5">
                  <c:v>Nutrición </c:v>
                </c:pt>
                <c:pt idx="6">
                  <c:v>Otros </c:v>
                </c:pt>
              </c:strCache>
            </c:strRef>
          </c:cat>
          <c:val>
            <c:numRef>
              <c:f>'TABLAS-ANUAL'!$C$328:$I$328</c:f>
              <c:numCache>
                <c:formatCode>General</c:formatCode>
                <c:ptCount val="7"/>
                <c:pt idx="0">
                  <c:v>27</c:v>
                </c:pt>
                <c:pt idx="1">
                  <c:v>14</c:v>
                </c:pt>
                <c:pt idx="2">
                  <c:v>2</c:v>
                </c:pt>
                <c:pt idx="3">
                  <c:v>411</c:v>
                </c:pt>
                <c:pt idx="4">
                  <c:v>5</c:v>
                </c:pt>
                <c:pt idx="5">
                  <c:v>18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6-4754-AF5A-9CF36FB75F1C}"/>
            </c:ext>
          </c:extLst>
        </c:ser>
        <c:ser>
          <c:idx val="2"/>
          <c:order val="2"/>
          <c:tx>
            <c:strRef>
              <c:f>'TABLAS-ANUAL'!$B$329</c:f>
              <c:strCache>
                <c:ptCount val="1"/>
                <c:pt idx="0">
                  <c:v>JUL-SEP 23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'TABLAS-ANUAL'!$C$325:$I$326</c:f>
              <c:strCache>
                <c:ptCount val="7"/>
                <c:pt idx="0">
                  <c:v>Psicología</c:v>
                </c:pt>
                <c:pt idx="1">
                  <c:v>Jurídico</c:v>
                </c:pt>
                <c:pt idx="2">
                  <c:v>Capacitación</c:v>
                </c:pt>
                <c:pt idx="3">
                  <c:v>Redes</c:v>
                </c:pt>
                <c:pt idx="4">
                  <c:v>Salud</c:v>
                </c:pt>
                <c:pt idx="5">
                  <c:v>Nutrición </c:v>
                </c:pt>
                <c:pt idx="6">
                  <c:v>Otros </c:v>
                </c:pt>
              </c:strCache>
            </c:strRef>
          </c:cat>
          <c:val>
            <c:numRef>
              <c:f>'TABLAS-ANUAL'!$C$329:$I$329</c:f>
              <c:numCache>
                <c:formatCode>General</c:formatCode>
                <c:ptCount val="7"/>
                <c:pt idx="0">
                  <c:v>21</c:v>
                </c:pt>
                <c:pt idx="1">
                  <c:v>13</c:v>
                </c:pt>
                <c:pt idx="2">
                  <c:v>0</c:v>
                </c:pt>
                <c:pt idx="3">
                  <c:v>210</c:v>
                </c:pt>
                <c:pt idx="4">
                  <c:v>3</c:v>
                </c:pt>
                <c:pt idx="5">
                  <c:v>3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A6-4754-AF5A-9CF36FB75F1C}"/>
            </c:ext>
          </c:extLst>
        </c:ser>
        <c:ser>
          <c:idx val="3"/>
          <c:order val="3"/>
          <c:tx>
            <c:strRef>
              <c:f>'TABLAS-ANUAL'!$B$330</c:f>
              <c:strCache>
                <c:ptCount val="1"/>
                <c:pt idx="0">
                  <c:v>OCT-DIC 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'TABLAS-ANUAL'!$C$325:$I$326</c:f>
              <c:strCache>
                <c:ptCount val="7"/>
                <c:pt idx="0">
                  <c:v>Psicología</c:v>
                </c:pt>
                <c:pt idx="1">
                  <c:v>Jurídico</c:v>
                </c:pt>
                <c:pt idx="2">
                  <c:v>Capacitación</c:v>
                </c:pt>
                <c:pt idx="3">
                  <c:v>Redes</c:v>
                </c:pt>
                <c:pt idx="4">
                  <c:v>Salud</c:v>
                </c:pt>
                <c:pt idx="5">
                  <c:v>Nutrición </c:v>
                </c:pt>
                <c:pt idx="6">
                  <c:v>Otros </c:v>
                </c:pt>
              </c:strCache>
            </c:strRef>
          </c:cat>
          <c:val>
            <c:numRef>
              <c:f>'TABLAS-ANUAL'!$C$330:$I$330</c:f>
              <c:numCache>
                <c:formatCode>General</c:formatCode>
                <c:ptCount val="7"/>
                <c:pt idx="0">
                  <c:v>22</c:v>
                </c:pt>
                <c:pt idx="1">
                  <c:v>7</c:v>
                </c:pt>
                <c:pt idx="2">
                  <c:v>0</c:v>
                </c:pt>
                <c:pt idx="3">
                  <c:v>22</c:v>
                </c:pt>
                <c:pt idx="4">
                  <c:v>10</c:v>
                </c:pt>
                <c:pt idx="5">
                  <c:v>2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A6-4754-AF5A-9CF36FB75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1650822368"/>
        <c:axId val="1650820704"/>
      </c:barChart>
      <c:lineChart>
        <c:grouping val="standard"/>
        <c:varyColors val="0"/>
        <c:ser>
          <c:idx val="4"/>
          <c:order val="4"/>
          <c:tx>
            <c:strRef>
              <c:f>'TABLAS-ANUAL'!$B$331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'TABLAS-ANUAL'!$C$325:$I$326</c:f>
              <c:strCache>
                <c:ptCount val="7"/>
                <c:pt idx="0">
                  <c:v>Psicología</c:v>
                </c:pt>
                <c:pt idx="1">
                  <c:v>Jurídico</c:v>
                </c:pt>
                <c:pt idx="2">
                  <c:v>Capacitación</c:v>
                </c:pt>
                <c:pt idx="3">
                  <c:v>Redes</c:v>
                </c:pt>
                <c:pt idx="4">
                  <c:v>Salud</c:v>
                </c:pt>
                <c:pt idx="5">
                  <c:v>Nutrición </c:v>
                </c:pt>
                <c:pt idx="6">
                  <c:v>Otros </c:v>
                </c:pt>
              </c:strCache>
            </c:strRef>
          </c:cat>
          <c:val>
            <c:numRef>
              <c:f>'TABLAS-ANUAL'!$C$331:$I$331</c:f>
              <c:numCache>
                <c:formatCode>General</c:formatCode>
                <c:ptCount val="7"/>
                <c:pt idx="0">
                  <c:v>100</c:v>
                </c:pt>
                <c:pt idx="1">
                  <c:v>48</c:v>
                </c:pt>
                <c:pt idx="2">
                  <c:v>4</c:v>
                </c:pt>
                <c:pt idx="3">
                  <c:v>959</c:v>
                </c:pt>
                <c:pt idx="4">
                  <c:v>26</c:v>
                </c:pt>
                <c:pt idx="5">
                  <c:v>37</c:v>
                </c:pt>
                <c:pt idx="6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A6-4754-AF5A-9CF36FB75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822368"/>
        <c:axId val="1650820704"/>
      </c:lineChart>
      <c:catAx>
        <c:axId val="165082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0820704"/>
        <c:crosses val="autoZero"/>
        <c:auto val="1"/>
        <c:lblAlgn val="ctr"/>
        <c:lblOffset val="100"/>
        <c:noMultiLvlLbl val="0"/>
      </c:catAx>
      <c:valAx>
        <c:axId val="1650820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08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678912695012019"/>
          <c:y val="0.94657021014170606"/>
          <c:w val="0.657320773477024"/>
          <c:h val="4.0756524112384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ATENCIONES BRINDADAS EN EL ÁREA DE ITINERANTE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'TABLAS-ANUAL'!$AX$255</c:f>
              <c:strCache>
                <c:ptCount val="1"/>
                <c:pt idx="0">
                  <c:v>ENE-MAR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'TABLAS-ANUAL'!$AY$252:$AZ$254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ATENCIONES</c:v>
                  </c:pt>
                </c:lvl>
              </c:multiLvlStrCache>
            </c:multiLvlStrRef>
          </c:cat>
          <c:val>
            <c:numRef>
              <c:f>'TABLAS-ANUAL'!$AY$255:$AZ$255</c:f>
              <c:numCache>
                <c:formatCode>#,##0</c:formatCode>
                <c:ptCount val="2"/>
                <c:pt idx="0">
                  <c:v>185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A-491B-A5D2-84F4E55B6F56}"/>
            </c:ext>
          </c:extLst>
        </c:ser>
        <c:ser>
          <c:idx val="1"/>
          <c:order val="1"/>
          <c:tx>
            <c:strRef>
              <c:f>'TABLAS-ANUAL'!$AX$256</c:f>
              <c:strCache>
                <c:ptCount val="1"/>
                <c:pt idx="0">
                  <c:v>ABR-JUN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'TABLAS-ANUAL'!$AY$252:$AZ$254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ATENCIONES</c:v>
                  </c:pt>
                </c:lvl>
              </c:multiLvlStrCache>
            </c:multiLvlStrRef>
          </c:cat>
          <c:val>
            <c:numRef>
              <c:f>'TABLAS-ANUAL'!$AY$256:$AZ$256</c:f>
              <c:numCache>
                <c:formatCode>#,##0</c:formatCode>
                <c:ptCount val="2"/>
                <c:pt idx="0">
                  <c:v>169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A-491B-A5D2-84F4E55B6F56}"/>
            </c:ext>
          </c:extLst>
        </c:ser>
        <c:ser>
          <c:idx val="2"/>
          <c:order val="2"/>
          <c:tx>
            <c:strRef>
              <c:f>'TABLAS-ANUAL'!$AX$257</c:f>
              <c:strCache>
                <c:ptCount val="1"/>
                <c:pt idx="0">
                  <c:v>JUL-SEP</c:v>
                </c:pt>
              </c:strCache>
            </c:strRef>
          </c:tx>
          <c:spPr>
            <a:solidFill>
              <a:srgbClr val="33CCCC"/>
            </a:solidFill>
            <a:ln>
              <a:solidFill>
                <a:schemeClr val="bg2"/>
              </a:solidFill>
            </a:ln>
            <a:effectLst/>
          </c:spPr>
          <c:invertIfNegative val="0"/>
          <c:dLbls>
            <c:spPr>
              <a:solidFill>
                <a:srgbClr val="33CCCC"/>
              </a:solidFill>
              <a:ln>
                <a:solidFill>
                  <a:schemeClr val="bg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'TABLAS-ANUAL'!$AY$252:$AZ$254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ATENCIONES</c:v>
                  </c:pt>
                </c:lvl>
              </c:multiLvlStrCache>
            </c:multiLvlStrRef>
          </c:cat>
          <c:val>
            <c:numRef>
              <c:f>'TABLAS-ANUAL'!$AY$257:$AZ$257</c:f>
              <c:numCache>
                <c:formatCode>#,##0</c:formatCode>
                <c:ptCount val="2"/>
                <c:pt idx="0">
                  <c:v>171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2A-491B-A5D2-84F4E55B6F56}"/>
            </c:ext>
          </c:extLst>
        </c:ser>
        <c:ser>
          <c:idx val="3"/>
          <c:order val="3"/>
          <c:tx>
            <c:strRef>
              <c:f>'TABLAS-ANUAL'!$AX$258</c:f>
              <c:strCache>
                <c:ptCount val="1"/>
                <c:pt idx="0">
                  <c:v>OCT-DIC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'TABLAS-ANUAL'!$AY$252:$AZ$254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ATENCIONES</c:v>
                  </c:pt>
                </c:lvl>
              </c:multiLvlStrCache>
            </c:multiLvlStrRef>
          </c:cat>
          <c:val>
            <c:numRef>
              <c:f>'TABLAS-ANUAL'!$AY$258:$AZ$258</c:f>
              <c:numCache>
                <c:formatCode>#,##0</c:formatCode>
                <c:ptCount val="2"/>
                <c:pt idx="0">
                  <c:v>204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2A-491B-A5D2-84F4E55B6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1650821120"/>
        <c:axId val="1650844832"/>
      </c:barChart>
      <c:lineChart>
        <c:grouping val="standard"/>
        <c:varyColors val="0"/>
        <c:ser>
          <c:idx val="4"/>
          <c:order val="4"/>
          <c:tx>
            <c:strRef>
              <c:f>'TABLAS-ANUAL'!$AX$259</c:f>
              <c:strCache>
                <c:ptCount val="1"/>
                <c:pt idx="0">
                  <c:v>TOTAL 2023</c:v>
                </c:pt>
              </c:strCache>
            </c:strRef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15"/>
            <c:spPr>
              <a:solidFill>
                <a:schemeClr val="accent6">
                  <a:lumMod val="60000"/>
                  <a:lumOff val="40000"/>
                </a:schemeClr>
              </a:solidFill>
              <a:ln w="15875">
                <a:solidFill>
                  <a:schemeClr val="accent6">
                    <a:lumMod val="50000"/>
                  </a:schemeClr>
                </a:solidFill>
                <a:prstDash val="sysDash"/>
              </a:ln>
              <a:effectLst/>
            </c:spPr>
          </c:marker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'TABLAS-ANUAL'!$AY$252:$AZ$254</c:f>
              <c:multiLvlStrCache>
                <c:ptCount val="2"/>
                <c:lvl>
                  <c:pt idx="0">
                    <c:v>M</c:v>
                  </c:pt>
                  <c:pt idx="1">
                    <c:v>H</c:v>
                  </c:pt>
                </c:lvl>
                <c:lvl>
                  <c:pt idx="0">
                    <c:v>ATENCIONES</c:v>
                  </c:pt>
                </c:lvl>
              </c:multiLvlStrCache>
            </c:multiLvlStrRef>
          </c:cat>
          <c:val>
            <c:numRef>
              <c:f>'TABLAS-ANUAL'!$AY$259:$AZ$259</c:f>
              <c:numCache>
                <c:formatCode>#,##0</c:formatCode>
                <c:ptCount val="2"/>
                <c:pt idx="0">
                  <c:v>729</c:v>
                </c:pt>
                <c:pt idx="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2A-491B-A5D2-84F4E55B6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821120"/>
        <c:axId val="1650844832"/>
      </c:lineChart>
      <c:catAx>
        <c:axId val="165082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0844832"/>
        <c:crosses val="autoZero"/>
        <c:auto val="1"/>
        <c:lblAlgn val="ctr"/>
        <c:lblOffset val="100"/>
        <c:noMultiLvlLbl val="0"/>
      </c:catAx>
      <c:valAx>
        <c:axId val="16508448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082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26" Type="http://schemas.openxmlformats.org/officeDocument/2006/relationships/chart" Target="../charts/chart27.xml"/><Relationship Id="rId39" Type="http://schemas.openxmlformats.org/officeDocument/2006/relationships/chart" Target="../charts/chart40.xml"/><Relationship Id="rId21" Type="http://schemas.openxmlformats.org/officeDocument/2006/relationships/chart" Target="../charts/chart22.xml"/><Relationship Id="rId34" Type="http://schemas.openxmlformats.org/officeDocument/2006/relationships/chart" Target="../charts/chart35.xml"/><Relationship Id="rId42" Type="http://schemas.openxmlformats.org/officeDocument/2006/relationships/chart" Target="../charts/chart43.xml"/><Relationship Id="rId47" Type="http://schemas.openxmlformats.org/officeDocument/2006/relationships/chart" Target="../charts/chart48.xml"/><Relationship Id="rId50" Type="http://schemas.openxmlformats.org/officeDocument/2006/relationships/chart" Target="../charts/chart51.xml"/><Relationship Id="rId55" Type="http://schemas.openxmlformats.org/officeDocument/2006/relationships/chart" Target="../charts/chart56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9" Type="http://schemas.openxmlformats.org/officeDocument/2006/relationships/chart" Target="../charts/chart30.xml"/><Relationship Id="rId11" Type="http://schemas.openxmlformats.org/officeDocument/2006/relationships/chart" Target="../charts/chart12.xml"/><Relationship Id="rId24" Type="http://schemas.openxmlformats.org/officeDocument/2006/relationships/chart" Target="../charts/chart25.xml"/><Relationship Id="rId32" Type="http://schemas.openxmlformats.org/officeDocument/2006/relationships/chart" Target="../charts/chart33.xml"/><Relationship Id="rId37" Type="http://schemas.openxmlformats.org/officeDocument/2006/relationships/chart" Target="../charts/chart38.xml"/><Relationship Id="rId40" Type="http://schemas.openxmlformats.org/officeDocument/2006/relationships/chart" Target="../charts/chart41.xml"/><Relationship Id="rId45" Type="http://schemas.openxmlformats.org/officeDocument/2006/relationships/chart" Target="../charts/chart46.xml"/><Relationship Id="rId53" Type="http://schemas.openxmlformats.org/officeDocument/2006/relationships/chart" Target="../charts/chart54.xml"/><Relationship Id="rId58" Type="http://schemas.openxmlformats.org/officeDocument/2006/relationships/chart" Target="../charts/chart59.xml"/><Relationship Id="rId5" Type="http://schemas.openxmlformats.org/officeDocument/2006/relationships/chart" Target="../charts/chart6.xml"/><Relationship Id="rId19" Type="http://schemas.openxmlformats.org/officeDocument/2006/relationships/chart" Target="../charts/chart20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Relationship Id="rId22" Type="http://schemas.openxmlformats.org/officeDocument/2006/relationships/chart" Target="../charts/chart23.xml"/><Relationship Id="rId27" Type="http://schemas.openxmlformats.org/officeDocument/2006/relationships/chart" Target="../charts/chart28.xml"/><Relationship Id="rId30" Type="http://schemas.openxmlformats.org/officeDocument/2006/relationships/chart" Target="../charts/chart31.xml"/><Relationship Id="rId35" Type="http://schemas.openxmlformats.org/officeDocument/2006/relationships/chart" Target="../charts/chart36.xml"/><Relationship Id="rId43" Type="http://schemas.openxmlformats.org/officeDocument/2006/relationships/chart" Target="../charts/chart44.xml"/><Relationship Id="rId48" Type="http://schemas.openxmlformats.org/officeDocument/2006/relationships/chart" Target="../charts/chart49.xml"/><Relationship Id="rId56" Type="http://schemas.openxmlformats.org/officeDocument/2006/relationships/chart" Target="../charts/chart57.xml"/><Relationship Id="rId8" Type="http://schemas.openxmlformats.org/officeDocument/2006/relationships/chart" Target="../charts/chart9.xml"/><Relationship Id="rId51" Type="http://schemas.openxmlformats.org/officeDocument/2006/relationships/chart" Target="../charts/chart52.xml"/><Relationship Id="rId3" Type="http://schemas.openxmlformats.org/officeDocument/2006/relationships/chart" Target="../charts/chart4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5" Type="http://schemas.openxmlformats.org/officeDocument/2006/relationships/chart" Target="../charts/chart26.xml"/><Relationship Id="rId33" Type="http://schemas.openxmlformats.org/officeDocument/2006/relationships/chart" Target="../charts/chart34.xml"/><Relationship Id="rId38" Type="http://schemas.openxmlformats.org/officeDocument/2006/relationships/chart" Target="../charts/chart39.xml"/><Relationship Id="rId46" Type="http://schemas.openxmlformats.org/officeDocument/2006/relationships/chart" Target="../charts/chart47.xml"/><Relationship Id="rId59" Type="http://schemas.openxmlformats.org/officeDocument/2006/relationships/chart" Target="../charts/chart60.xml"/><Relationship Id="rId20" Type="http://schemas.openxmlformats.org/officeDocument/2006/relationships/chart" Target="../charts/chart21.xml"/><Relationship Id="rId41" Type="http://schemas.openxmlformats.org/officeDocument/2006/relationships/chart" Target="../charts/chart42.xml"/><Relationship Id="rId54" Type="http://schemas.openxmlformats.org/officeDocument/2006/relationships/chart" Target="../charts/chart55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5" Type="http://schemas.openxmlformats.org/officeDocument/2006/relationships/chart" Target="../charts/chart16.xml"/><Relationship Id="rId23" Type="http://schemas.openxmlformats.org/officeDocument/2006/relationships/chart" Target="../charts/chart24.xml"/><Relationship Id="rId28" Type="http://schemas.openxmlformats.org/officeDocument/2006/relationships/chart" Target="../charts/chart29.xml"/><Relationship Id="rId36" Type="http://schemas.openxmlformats.org/officeDocument/2006/relationships/chart" Target="../charts/chart37.xml"/><Relationship Id="rId49" Type="http://schemas.openxmlformats.org/officeDocument/2006/relationships/chart" Target="../charts/chart50.xml"/><Relationship Id="rId57" Type="http://schemas.openxmlformats.org/officeDocument/2006/relationships/chart" Target="../charts/chart58.xml"/><Relationship Id="rId10" Type="http://schemas.openxmlformats.org/officeDocument/2006/relationships/chart" Target="../charts/chart11.xml"/><Relationship Id="rId31" Type="http://schemas.openxmlformats.org/officeDocument/2006/relationships/chart" Target="../charts/chart32.xml"/><Relationship Id="rId44" Type="http://schemas.openxmlformats.org/officeDocument/2006/relationships/chart" Target="../charts/chart45.xml"/><Relationship Id="rId52" Type="http://schemas.openxmlformats.org/officeDocument/2006/relationships/chart" Target="../charts/chart53.xml"/><Relationship Id="rId60" Type="http://schemas.openxmlformats.org/officeDocument/2006/relationships/chart" Target="../charts/chart61.xm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74.xml"/><Relationship Id="rId18" Type="http://schemas.openxmlformats.org/officeDocument/2006/relationships/chart" Target="../charts/chart79.xml"/><Relationship Id="rId26" Type="http://schemas.openxmlformats.org/officeDocument/2006/relationships/chart" Target="../charts/chart87.xml"/><Relationship Id="rId39" Type="http://schemas.openxmlformats.org/officeDocument/2006/relationships/chart" Target="../charts/chart100.xml"/><Relationship Id="rId21" Type="http://schemas.openxmlformats.org/officeDocument/2006/relationships/chart" Target="../charts/chart82.xml"/><Relationship Id="rId34" Type="http://schemas.openxmlformats.org/officeDocument/2006/relationships/chart" Target="../charts/chart95.xml"/><Relationship Id="rId7" Type="http://schemas.openxmlformats.org/officeDocument/2006/relationships/chart" Target="../charts/chart68.xml"/><Relationship Id="rId2" Type="http://schemas.openxmlformats.org/officeDocument/2006/relationships/chart" Target="../charts/chart63.xml"/><Relationship Id="rId16" Type="http://schemas.openxmlformats.org/officeDocument/2006/relationships/chart" Target="../charts/chart77.xml"/><Relationship Id="rId20" Type="http://schemas.openxmlformats.org/officeDocument/2006/relationships/chart" Target="../charts/chart81.xml"/><Relationship Id="rId29" Type="http://schemas.openxmlformats.org/officeDocument/2006/relationships/chart" Target="../charts/chart90.xml"/><Relationship Id="rId41" Type="http://schemas.openxmlformats.org/officeDocument/2006/relationships/chart" Target="../charts/chart102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24" Type="http://schemas.openxmlformats.org/officeDocument/2006/relationships/chart" Target="../charts/chart85.xml"/><Relationship Id="rId32" Type="http://schemas.openxmlformats.org/officeDocument/2006/relationships/chart" Target="../charts/chart93.xml"/><Relationship Id="rId37" Type="http://schemas.openxmlformats.org/officeDocument/2006/relationships/chart" Target="../charts/chart98.xml"/><Relationship Id="rId40" Type="http://schemas.openxmlformats.org/officeDocument/2006/relationships/chart" Target="../charts/chart101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23" Type="http://schemas.openxmlformats.org/officeDocument/2006/relationships/chart" Target="../charts/chart84.xml"/><Relationship Id="rId28" Type="http://schemas.openxmlformats.org/officeDocument/2006/relationships/chart" Target="../charts/chart89.xml"/><Relationship Id="rId36" Type="http://schemas.openxmlformats.org/officeDocument/2006/relationships/chart" Target="../charts/chart97.xml"/><Relationship Id="rId10" Type="http://schemas.openxmlformats.org/officeDocument/2006/relationships/chart" Target="../charts/chart71.xml"/><Relationship Id="rId19" Type="http://schemas.openxmlformats.org/officeDocument/2006/relationships/chart" Target="../charts/chart80.xml"/><Relationship Id="rId31" Type="http://schemas.openxmlformats.org/officeDocument/2006/relationships/chart" Target="../charts/chart92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Relationship Id="rId22" Type="http://schemas.openxmlformats.org/officeDocument/2006/relationships/chart" Target="../charts/chart83.xml"/><Relationship Id="rId27" Type="http://schemas.openxmlformats.org/officeDocument/2006/relationships/chart" Target="../charts/chart88.xml"/><Relationship Id="rId30" Type="http://schemas.openxmlformats.org/officeDocument/2006/relationships/chart" Target="../charts/chart91.xml"/><Relationship Id="rId35" Type="http://schemas.openxmlformats.org/officeDocument/2006/relationships/chart" Target="../charts/chart96.xml"/><Relationship Id="rId8" Type="http://schemas.openxmlformats.org/officeDocument/2006/relationships/chart" Target="../charts/chart69.xml"/><Relationship Id="rId3" Type="http://schemas.openxmlformats.org/officeDocument/2006/relationships/chart" Target="../charts/chart64.xml"/><Relationship Id="rId12" Type="http://schemas.openxmlformats.org/officeDocument/2006/relationships/chart" Target="../charts/chart73.xml"/><Relationship Id="rId17" Type="http://schemas.openxmlformats.org/officeDocument/2006/relationships/chart" Target="../charts/chart78.xml"/><Relationship Id="rId25" Type="http://schemas.openxmlformats.org/officeDocument/2006/relationships/chart" Target="../charts/chart86.xml"/><Relationship Id="rId33" Type="http://schemas.openxmlformats.org/officeDocument/2006/relationships/chart" Target="../charts/chart94.xml"/><Relationship Id="rId38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462643</xdr:colOff>
      <xdr:row>80</xdr:row>
      <xdr:rowOff>356506</xdr:rowOff>
    </xdr:from>
    <xdr:to>
      <xdr:col>92</xdr:col>
      <xdr:colOff>231322</xdr:colOff>
      <xdr:row>89</xdr:row>
      <xdr:rowOff>78920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720043</xdr:colOff>
      <xdr:row>32</xdr:row>
      <xdr:rowOff>90714</xdr:rowOff>
    </xdr:from>
    <xdr:to>
      <xdr:col>14</xdr:col>
      <xdr:colOff>497793</xdr:colOff>
      <xdr:row>60</xdr:row>
      <xdr:rowOff>176439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54429</xdr:colOff>
      <xdr:row>1</xdr:row>
      <xdr:rowOff>176892</xdr:rowOff>
    </xdr:from>
    <xdr:to>
      <xdr:col>14</xdr:col>
      <xdr:colOff>530679</xdr:colOff>
      <xdr:row>29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680358</xdr:colOff>
      <xdr:row>64</xdr:row>
      <xdr:rowOff>167820</xdr:rowOff>
    </xdr:from>
    <xdr:to>
      <xdr:col>14</xdr:col>
      <xdr:colOff>353786</xdr:colOff>
      <xdr:row>91</xdr:row>
      <xdr:rowOff>99785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0</xdr:colOff>
      <xdr:row>2</xdr:row>
      <xdr:rowOff>190499</xdr:rowOff>
    </xdr:from>
    <xdr:to>
      <xdr:col>48</xdr:col>
      <xdr:colOff>730250</xdr:colOff>
      <xdr:row>19</xdr:row>
      <xdr:rowOff>142874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438150</xdr:colOff>
      <xdr:row>23</xdr:row>
      <xdr:rowOff>152400</xdr:rowOff>
    </xdr:from>
    <xdr:to>
      <xdr:col>40</xdr:col>
      <xdr:colOff>381000</xdr:colOff>
      <xdr:row>42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50</xdr:col>
      <xdr:colOff>304800</xdr:colOff>
      <xdr:row>23</xdr:row>
      <xdr:rowOff>152400</xdr:rowOff>
    </xdr:from>
    <xdr:to>
      <xdr:col>59</xdr:col>
      <xdr:colOff>723900</xdr:colOff>
      <xdr:row>42</xdr:row>
      <xdr:rowOff>152400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457200</xdr:colOff>
      <xdr:row>44</xdr:row>
      <xdr:rowOff>133350</xdr:rowOff>
    </xdr:from>
    <xdr:to>
      <xdr:col>40</xdr:col>
      <xdr:colOff>438150</xdr:colOff>
      <xdr:row>68</xdr:row>
      <xdr:rowOff>171450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76200</xdr:colOff>
      <xdr:row>44</xdr:row>
      <xdr:rowOff>57150</xdr:rowOff>
    </xdr:from>
    <xdr:to>
      <xdr:col>50</xdr:col>
      <xdr:colOff>0</xdr:colOff>
      <xdr:row>68</xdr:row>
      <xdr:rowOff>152400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361950</xdr:colOff>
      <xdr:row>44</xdr:row>
      <xdr:rowOff>0</xdr:rowOff>
    </xdr:from>
    <xdr:to>
      <xdr:col>60</xdr:col>
      <xdr:colOff>38100</xdr:colOff>
      <xdr:row>68</xdr:row>
      <xdr:rowOff>171450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400050</xdr:colOff>
      <xdr:row>110</xdr:row>
      <xdr:rowOff>38100</xdr:rowOff>
    </xdr:from>
    <xdr:to>
      <xdr:col>10</xdr:col>
      <xdr:colOff>381000</xdr:colOff>
      <xdr:row>131</xdr:row>
      <xdr:rowOff>19050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171450</xdr:colOff>
      <xdr:row>110</xdr:row>
      <xdr:rowOff>38100</xdr:rowOff>
    </xdr:from>
    <xdr:to>
      <xdr:col>30</xdr:col>
      <xdr:colOff>571500</xdr:colOff>
      <xdr:row>130</xdr:row>
      <xdr:rowOff>171450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381000</xdr:colOff>
      <xdr:row>133</xdr:row>
      <xdr:rowOff>38100</xdr:rowOff>
    </xdr:from>
    <xdr:to>
      <xdr:col>10</xdr:col>
      <xdr:colOff>438150</xdr:colOff>
      <xdr:row>157</xdr:row>
      <xdr:rowOff>57150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38100</xdr:colOff>
      <xdr:row>133</xdr:row>
      <xdr:rowOff>19050</xdr:rowOff>
    </xdr:from>
    <xdr:to>
      <xdr:col>21</xdr:col>
      <xdr:colOff>742950</xdr:colOff>
      <xdr:row>156</xdr:row>
      <xdr:rowOff>171450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190500</xdr:colOff>
      <xdr:row>132</xdr:row>
      <xdr:rowOff>152400</xdr:rowOff>
    </xdr:from>
    <xdr:to>
      <xdr:col>30</xdr:col>
      <xdr:colOff>628650</xdr:colOff>
      <xdr:row>156</xdr:row>
      <xdr:rowOff>152400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214312</xdr:colOff>
      <xdr:row>157</xdr:row>
      <xdr:rowOff>133349</xdr:rowOff>
    </xdr:from>
    <xdr:to>
      <xdr:col>10</xdr:col>
      <xdr:colOff>361950</xdr:colOff>
      <xdr:row>191</xdr:row>
      <xdr:rowOff>95248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685800</xdr:colOff>
      <xdr:row>158</xdr:row>
      <xdr:rowOff>0</xdr:rowOff>
    </xdr:from>
    <xdr:to>
      <xdr:col>22</xdr:col>
      <xdr:colOff>19050</xdr:colOff>
      <xdr:row>192</xdr:row>
      <xdr:rowOff>57150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22</xdr:col>
      <xdr:colOff>209550</xdr:colOff>
      <xdr:row>158</xdr:row>
      <xdr:rowOff>0</xdr:rowOff>
    </xdr:from>
    <xdr:to>
      <xdr:col>30</xdr:col>
      <xdr:colOff>628650</xdr:colOff>
      <xdr:row>192</xdr:row>
      <xdr:rowOff>19050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190499</xdr:colOff>
      <xdr:row>193</xdr:row>
      <xdr:rowOff>71437</xdr:rowOff>
    </xdr:from>
    <xdr:to>
      <xdr:col>12</xdr:col>
      <xdr:colOff>166686</xdr:colOff>
      <xdr:row>224</xdr:row>
      <xdr:rowOff>-1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642937</xdr:colOff>
      <xdr:row>193</xdr:row>
      <xdr:rowOff>95249</xdr:rowOff>
    </xdr:from>
    <xdr:to>
      <xdr:col>30</xdr:col>
      <xdr:colOff>95250</xdr:colOff>
      <xdr:row>226</xdr:row>
      <xdr:rowOff>28575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214313</xdr:colOff>
      <xdr:row>226</xdr:row>
      <xdr:rowOff>0</xdr:rowOff>
    </xdr:from>
    <xdr:to>
      <xdr:col>12</xdr:col>
      <xdr:colOff>166687</xdr:colOff>
      <xdr:row>254</xdr:row>
      <xdr:rowOff>23812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32</xdr:col>
      <xdr:colOff>0</xdr:colOff>
      <xdr:row>110</xdr:row>
      <xdr:rowOff>47624</xdr:rowOff>
    </xdr:from>
    <xdr:to>
      <xdr:col>42</xdr:col>
      <xdr:colOff>690562</xdr:colOff>
      <xdr:row>135</xdr:row>
      <xdr:rowOff>23811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31</xdr:col>
      <xdr:colOff>738188</xdr:colOff>
      <xdr:row>136</xdr:row>
      <xdr:rowOff>7937</xdr:rowOff>
    </xdr:from>
    <xdr:to>
      <xdr:col>43</xdr:col>
      <xdr:colOff>0</xdr:colOff>
      <xdr:row>163</xdr:row>
      <xdr:rowOff>103186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44</xdr:col>
      <xdr:colOff>-1</xdr:colOff>
      <xdr:row>136</xdr:row>
      <xdr:rowOff>23812</xdr:rowOff>
    </xdr:from>
    <xdr:to>
      <xdr:col>56</xdr:col>
      <xdr:colOff>357186</xdr:colOff>
      <xdr:row>165</xdr:row>
      <xdr:rowOff>47623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738186</xdr:colOff>
      <xdr:row>136</xdr:row>
      <xdr:rowOff>-1</xdr:rowOff>
    </xdr:from>
    <xdr:to>
      <xdr:col>69</xdr:col>
      <xdr:colOff>142875</xdr:colOff>
      <xdr:row>165</xdr:row>
      <xdr:rowOff>95249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31</xdr:col>
      <xdr:colOff>214312</xdr:colOff>
      <xdr:row>164</xdr:row>
      <xdr:rowOff>95249</xdr:rowOff>
    </xdr:from>
    <xdr:to>
      <xdr:col>43</xdr:col>
      <xdr:colOff>-1</xdr:colOff>
      <xdr:row>198</xdr:row>
      <xdr:rowOff>190498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43</xdr:col>
      <xdr:colOff>642937</xdr:colOff>
      <xdr:row>165</xdr:row>
      <xdr:rowOff>166687</xdr:rowOff>
    </xdr:from>
    <xdr:to>
      <xdr:col>56</xdr:col>
      <xdr:colOff>714374</xdr:colOff>
      <xdr:row>198</xdr:row>
      <xdr:rowOff>-1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57</xdr:col>
      <xdr:colOff>190499</xdr:colOff>
      <xdr:row>166</xdr:row>
      <xdr:rowOff>-1</xdr:rowOff>
    </xdr:from>
    <xdr:to>
      <xdr:col>70</xdr:col>
      <xdr:colOff>47624</xdr:colOff>
      <xdr:row>198</xdr:row>
      <xdr:rowOff>190498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268203</xdr:colOff>
      <xdr:row>264</xdr:row>
      <xdr:rowOff>6266</xdr:rowOff>
    </xdr:from>
    <xdr:to>
      <xdr:col>12</xdr:col>
      <xdr:colOff>149140</xdr:colOff>
      <xdr:row>291</xdr:row>
      <xdr:rowOff>30077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166687</xdr:colOff>
      <xdr:row>293</xdr:row>
      <xdr:rowOff>47624</xdr:rowOff>
    </xdr:from>
    <xdr:to>
      <xdr:col>11</xdr:col>
      <xdr:colOff>738187</xdr:colOff>
      <xdr:row>319</xdr:row>
      <xdr:rowOff>47623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563563</xdr:colOff>
      <xdr:row>293</xdr:row>
      <xdr:rowOff>23813</xdr:rowOff>
    </xdr:from>
    <xdr:to>
      <xdr:col>27</xdr:col>
      <xdr:colOff>230187</xdr:colOff>
      <xdr:row>320</xdr:row>
      <xdr:rowOff>23812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238125</xdr:colOff>
      <xdr:row>321</xdr:row>
      <xdr:rowOff>0</xdr:rowOff>
    </xdr:from>
    <xdr:to>
      <xdr:col>12</xdr:col>
      <xdr:colOff>309562</xdr:colOff>
      <xdr:row>349</xdr:row>
      <xdr:rowOff>47624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50</xdr:col>
      <xdr:colOff>560915</xdr:colOff>
      <xdr:row>1</xdr:row>
      <xdr:rowOff>169332</xdr:rowOff>
    </xdr:from>
    <xdr:to>
      <xdr:col>58</xdr:col>
      <xdr:colOff>529166</xdr:colOff>
      <xdr:row>20</xdr:row>
      <xdr:rowOff>42333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41</xdr:col>
      <xdr:colOff>10583</xdr:colOff>
      <xdr:row>23</xdr:row>
      <xdr:rowOff>116417</xdr:rowOff>
    </xdr:from>
    <xdr:to>
      <xdr:col>49</xdr:col>
      <xdr:colOff>328082</xdr:colOff>
      <xdr:row>42</xdr:row>
      <xdr:rowOff>21167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10</xdr:col>
      <xdr:colOff>734427</xdr:colOff>
      <xdr:row>110</xdr:row>
      <xdr:rowOff>20051</xdr:rowOff>
    </xdr:from>
    <xdr:to>
      <xdr:col>21</xdr:col>
      <xdr:colOff>464344</xdr:colOff>
      <xdr:row>130</xdr:row>
      <xdr:rowOff>166686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31</xdr:col>
      <xdr:colOff>421106</xdr:colOff>
      <xdr:row>264</xdr:row>
      <xdr:rowOff>80212</xdr:rowOff>
    </xdr:from>
    <xdr:to>
      <xdr:col>42</xdr:col>
      <xdr:colOff>90238</xdr:colOff>
      <xdr:row>288</xdr:row>
      <xdr:rowOff>160422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42</xdr:col>
      <xdr:colOff>411079</xdr:colOff>
      <xdr:row>264</xdr:row>
      <xdr:rowOff>70184</xdr:rowOff>
    </xdr:from>
    <xdr:to>
      <xdr:col>51</xdr:col>
      <xdr:colOff>481263</xdr:colOff>
      <xdr:row>287</xdr:row>
      <xdr:rowOff>80210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42</xdr:col>
      <xdr:colOff>402722</xdr:colOff>
      <xdr:row>293</xdr:row>
      <xdr:rowOff>75712</xdr:rowOff>
    </xdr:from>
    <xdr:to>
      <xdr:col>56</xdr:col>
      <xdr:colOff>481042</xdr:colOff>
      <xdr:row>312</xdr:row>
      <xdr:rowOff>180915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52</xdr:col>
      <xdr:colOff>250030</xdr:colOff>
      <xdr:row>262</xdr:row>
      <xdr:rowOff>190498</xdr:rowOff>
    </xdr:from>
    <xdr:to>
      <xdr:col>64</xdr:col>
      <xdr:colOff>285750</xdr:colOff>
      <xdr:row>288</xdr:row>
      <xdr:rowOff>154781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44</xdr:col>
      <xdr:colOff>31749</xdr:colOff>
      <xdr:row>109</xdr:row>
      <xdr:rowOff>158750</xdr:rowOff>
    </xdr:from>
    <xdr:to>
      <xdr:col>54</xdr:col>
      <xdr:colOff>677332</xdr:colOff>
      <xdr:row>134</xdr:row>
      <xdr:rowOff>52916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56</xdr:col>
      <xdr:colOff>31750</xdr:colOff>
      <xdr:row>109</xdr:row>
      <xdr:rowOff>190499</xdr:rowOff>
    </xdr:from>
    <xdr:to>
      <xdr:col>66</xdr:col>
      <xdr:colOff>698500</xdr:colOff>
      <xdr:row>133</xdr:row>
      <xdr:rowOff>10582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31</xdr:col>
      <xdr:colOff>296333</xdr:colOff>
      <xdr:row>200</xdr:row>
      <xdr:rowOff>42333</xdr:rowOff>
    </xdr:from>
    <xdr:to>
      <xdr:col>43</xdr:col>
      <xdr:colOff>52917</xdr:colOff>
      <xdr:row>223</xdr:row>
      <xdr:rowOff>169333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10584</xdr:colOff>
      <xdr:row>360</xdr:row>
      <xdr:rowOff>116416</xdr:rowOff>
    </xdr:from>
    <xdr:to>
      <xdr:col>11</xdr:col>
      <xdr:colOff>455084</xdr:colOff>
      <xdr:row>383</xdr:row>
      <xdr:rowOff>5291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11</xdr:col>
      <xdr:colOff>666750</xdr:colOff>
      <xdr:row>361</xdr:row>
      <xdr:rowOff>11906</xdr:rowOff>
    </xdr:from>
    <xdr:to>
      <xdr:col>20</xdr:col>
      <xdr:colOff>190500</xdr:colOff>
      <xdr:row>382</xdr:row>
      <xdr:rowOff>142874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635000</xdr:colOff>
      <xdr:row>384</xdr:row>
      <xdr:rowOff>111125</xdr:rowOff>
    </xdr:from>
    <xdr:to>
      <xdr:col>11</xdr:col>
      <xdr:colOff>476250</xdr:colOff>
      <xdr:row>405</xdr:row>
      <xdr:rowOff>111125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13</xdr:col>
      <xdr:colOff>13341</xdr:colOff>
      <xdr:row>417</xdr:row>
      <xdr:rowOff>3423</xdr:rowOff>
    </xdr:from>
    <xdr:to>
      <xdr:col>21</xdr:col>
      <xdr:colOff>55983</xdr:colOff>
      <xdr:row>435</xdr:row>
      <xdr:rowOff>136330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8860</xdr:colOff>
      <xdr:row>416</xdr:row>
      <xdr:rowOff>188537</xdr:rowOff>
    </xdr:from>
    <xdr:to>
      <xdr:col>11</xdr:col>
      <xdr:colOff>64239</xdr:colOff>
      <xdr:row>435</xdr:row>
      <xdr:rowOff>182444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</xdr:col>
      <xdr:colOff>51955</xdr:colOff>
      <xdr:row>439</xdr:row>
      <xdr:rowOff>114581</xdr:rowOff>
    </xdr:from>
    <xdr:to>
      <xdr:col>11</xdr:col>
      <xdr:colOff>71437</xdr:colOff>
      <xdr:row>461</xdr:row>
      <xdr:rowOff>83343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33</xdr:col>
      <xdr:colOff>455082</xdr:colOff>
      <xdr:row>362</xdr:row>
      <xdr:rowOff>137583</xdr:rowOff>
    </xdr:from>
    <xdr:to>
      <xdr:col>40</xdr:col>
      <xdr:colOff>751415</xdr:colOff>
      <xdr:row>380</xdr:row>
      <xdr:rowOff>10582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43</xdr:col>
      <xdr:colOff>730250</xdr:colOff>
      <xdr:row>363</xdr:row>
      <xdr:rowOff>21167</xdr:rowOff>
    </xdr:from>
    <xdr:to>
      <xdr:col>52</xdr:col>
      <xdr:colOff>222250</xdr:colOff>
      <xdr:row>379</xdr:row>
      <xdr:rowOff>137582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32</xdr:col>
      <xdr:colOff>60613</xdr:colOff>
      <xdr:row>385</xdr:row>
      <xdr:rowOff>124112</xdr:rowOff>
    </xdr:from>
    <xdr:to>
      <xdr:col>41</xdr:col>
      <xdr:colOff>678294</xdr:colOff>
      <xdr:row>407</xdr:row>
      <xdr:rowOff>152977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44</xdr:col>
      <xdr:colOff>412750</xdr:colOff>
      <xdr:row>386</xdr:row>
      <xdr:rowOff>11546</xdr:rowOff>
    </xdr:from>
    <xdr:to>
      <xdr:col>52</xdr:col>
      <xdr:colOff>311727</xdr:colOff>
      <xdr:row>406</xdr:row>
      <xdr:rowOff>98137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16</xdr:col>
      <xdr:colOff>432954</xdr:colOff>
      <xdr:row>2</xdr:row>
      <xdr:rowOff>129886</xdr:rowOff>
    </xdr:from>
    <xdr:to>
      <xdr:col>25</xdr:col>
      <xdr:colOff>620568</xdr:colOff>
      <xdr:row>25</xdr:row>
      <xdr:rowOff>173181</xdr:rowOff>
    </xdr:to>
    <xdr:graphicFrame macro="">
      <xdr:nvGraphicFramePr>
        <xdr:cNvPr id="66" name="Gráfico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64</xdr:col>
      <xdr:colOff>709082</xdr:colOff>
      <xdr:row>385</xdr:row>
      <xdr:rowOff>169333</xdr:rowOff>
    </xdr:from>
    <xdr:to>
      <xdr:col>73</xdr:col>
      <xdr:colOff>285749</xdr:colOff>
      <xdr:row>406</xdr:row>
      <xdr:rowOff>10582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31</xdr:col>
      <xdr:colOff>539749</xdr:colOff>
      <xdr:row>409</xdr:row>
      <xdr:rowOff>158750</xdr:rowOff>
    </xdr:from>
    <xdr:to>
      <xdr:col>42</xdr:col>
      <xdr:colOff>511175</xdr:colOff>
      <xdr:row>433</xdr:row>
      <xdr:rowOff>44450</xdr:rowOff>
    </xdr:to>
    <xdr:graphicFrame macro="">
      <xdr:nvGraphicFramePr>
        <xdr:cNvPr id="69" name="Gráfico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54</xdr:col>
      <xdr:colOff>145266</xdr:colOff>
      <xdr:row>383</xdr:row>
      <xdr:rowOff>66977</xdr:rowOff>
    </xdr:from>
    <xdr:to>
      <xdr:col>63</xdr:col>
      <xdr:colOff>667184</xdr:colOff>
      <xdr:row>406</xdr:row>
      <xdr:rowOff>14787</xdr:rowOff>
    </xdr:to>
    <xdr:graphicFrame macro="">
      <xdr:nvGraphicFramePr>
        <xdr:cNvPr id="72" name="Gráfico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32</xdr:col>
      <xdr:colOff>63500</xdr:colOff>
      <xdr:row>2</xdr:row>
      <xdr:rowOff>15874</xdr:rowOff>
    </xdr:from>
    <xdr:to>
      <xdr:col>40</xdr:col>
      <xdr:colOff>95250</xdr:colOff>
      <xdr:row>22</xdr:row>
      <xdr:rowOff>63499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CD329EF-6FE3-43DC-85E5-DCE705A5A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31</xdr:col>
      <xdr:colOff>428625</xdr:colOff>
      <xdr:row>289</xdr:row>
      <xdr:rowOff>178592</xdr:rowOff>
    </xdr:from>
    <xdr:to>
      <xdr:col>42</xdr:col>
      <xdr:colOff>47625</xdr:colOff>
      <xdr:row>315</xdr:row>
      <xdr:rowOff>166687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D1141F-9EC7-4CBB-A535-9572E2BE0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55</xdr:col>
      <xdr:colOff>674687</xdr:colOff>
      <xdr:row>407</xdr:row>
      <xdr:rowOff>123030</xdr:rowOff>
    </xdr:from>
    <xdr:to>
      <xdr:col>66</xdr:col>
      <xdr:colOff>508000</xdr:colOff>
      <xdr:row>436</xdr:row>
      <xdr:rowOff>146843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2F66838-30A1-4357-A5E8-60FE62E0E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43</xdr:col>
      <xdr:colOff>400843</xdr:colOff>
      <xdr:row>410</xdr:row>
      <xdr:rowOff>87311</xdr:rowOff>
    </xdr:from>
    <xdr:to>
      <xdr:col>54</xdr:col>
      <xdr:colOff>353219</xdr:colOff>
      <xdr:row>433</xdr:row>
      <xdr:rowOff>134936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65D1DD31-6223-402D-B553-6E46BE32F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14</xdr:col>
      <xdr:colOff>71438</xdr:colOff>
      <xdr:row>264</xdr:row>
      <xdr:rowOff>0</xdr:rowOff>
    </xdr:from>
    <xdr:to>
      <xdr:col>26</xdr:col>
      <xdr:colOff>0</xdr:colOff>
      <xdr:row>290</xdr:row>
      <xdr:rowOff>107156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9F7AA6F4-4B76-4E66-821E-A436F6EE8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718344</xdr:colOff>
      <xdr:row>8</xdr:row>
      <xdr:rowOff>23811</xdr:rowOff>
    </xdr:from>
    <xdr:to>
      <xdr:col>12</xdr:col>
      <xdr:colOff>670719</xdr:colOff>
      <xdr:row>36</xdr:row>
      <xdr:rowOff>134936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547687</xdr:colOff>
      <xdr:row>8</xdr:row>
      <xdr:rowOff>23812</xdr:rowOff>
    </xdr:from>
    <xdr:to>
      <xdr:col>27</xdr:col>
      <xdr:colOff>261937</xdr:colOff>
      <xdr:row>35</xdr:row>
      <xdr:rowOff>107157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11906</xdr:rowOff>
    </xdr:from>
    <xdr:to>
      <xdr:col>54</xdr:col>
      <xdr:colOff>0</xdr:colOff>
      <xdr:row>24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47625</xdr:colOff>
      <xdr:row>38</xdr:row>
      <xdr:rowOff>166687</xdr:rowOff>
    </xdr:from>
    <xdr:to>
      <xdr:col>12</xdr:col>
      <xdr:colOff>738187</xdr:colOff>
      <xdr:row>60</xdr:row>
      <xdr:rowOff>178593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54</xdr:col>
      <xdr:colOff>226218</xdr:colOff>
      <xdr:row>2</xdr:row>
      <xdr:rowOff>11906</xdr:rowOff>
    </xdr:from>
    <xdr:to>
      <xdr:col>66</xdr:col>
      <xdr:colOff>0</xdr:colOff>
      <xdr:row>25</xdr:row>
      <xdr:rowOff>11906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702468</xdr:colOff>
      <xdr:row>27</xdr:row>
      <xdr:rowOff>23812</xdr:rowOff>
    </xdr:from>
    <xdr:to>
      <xdr:col>54</xdr:col>
      <xdr:colOff>11905</xdr:colOff>
      <xdr:row>53</xdr:row>
      <xdr:rowOff>119062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309561</xdr:colOff>
      <xdr:row>26</xdr:row>
      <xdr:rowOff>178593</xdr:rowOff>
    </xdr:from>
    <xdr:to>
      <xdr:col>65</xdr:col>
      <xdr:colOff>678654</xdr:colOff>
      <xdr:row>53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738188</xdr:colOff>
      <xdr:row>55</xdr:row>
      <xdr:rowOff>11905</xdr:rowOff>
    </xdr:from>
    <xdr:to>
      <xdr:col>54</xdr:col>
      <xdr:colOff>11906</xdr:colOff>
      <xdr:row>81</xdr:row>
      <xdr:rowOff>178592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54</xdr:col>
      <xdr:colOff>422335</xdr:colOff>
      <xdr:row>54</xdr:row>
      <xdr:rowOff>179716</xdr:rowOff>
    </xdr:from>
    <xdr:to>
      <xdr:col>65</xdr:col>
      <xdr:colOff>458278</xdr:colOff>
      <xdr:row>81</xdr:row>
      <xdr:rowOff>152758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704020</xdr:colOff>
      <xdr:row>96</xdr:row>
      <xdr:rowOff>0</xdr:rowOff>
    </xdr:from>
    <xdr:to>
      <xdr:col>15</xdr:col>
      <xdr:colOff>535781</xdr:colOff>
      <xdr:row>126</xdr:row>
      <xdr:rowOff>138907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719666</xdr:colOff>
      <xdr:row>95</xdr:row>
      <xdr:rowOff>179916</xdr:rowOff>
    </xdr:from>
    <xdr:to>
      <xdr:col>28</xdr:col>
      <xdr:colOff>539749</xdr:colOff>
      <xdr:row>126</xdr:row>
      <xdr:rowOff>148165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131</xdr:row>
      <xdr:rowOff>0</xdr:rowOff>
    </xdr:from>
    <xdr:to>
      <xdr:col>15</xdr:col>
      <xdr:colOff>635000</xdr:colOff>
      <xdr:row>153</xdr:row>
      <xdr:rowOff>148166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751417</xdr:colOff>
      <xdr:row>131</xdr:row>
      <xdr:rowOff>21166</xdr:rowOff>
    </xdr:from>
    <xdr:to>
      <xdr:col>28</xdr:col>
      <xdr:colOff>486833</xdr:colOff>
      <xdr:row>153</xdr:row>
      <xdr:rowOff>95249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10583</xdr:colOff>
      <xdr:row>156</xdr:row>
      <xdr:rowOff>63500</xdr:rowOff>
    </xdr:from>
    <xdr:to>
      <xdr:col>15</xdr:col>
      <xdr:colOff>709083</xdr:colOff>
      <xdr:row>181</xdr:row>
      <xdr:rowOff>105833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458931</xdr:colOff>
      <xdr:row>156</xdr:row>
      <xdr:rowOff>17318</xdr:rowOff>
    </xdr:from>
    <xdr:to>
      <xdr:col>28</xdr:col>
      <xdr:colOff>355022</xdr:colOff>
      <xdr:row>181</xdr:row>
      <xdr:rowOff>60614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184</xdr:row>
      <xdr:rowOff>17317</xdr:rowOff>
    </xdr:from>
    <xdr:to>
      <xdr:col>15</xdr:col>
      <xdr:colOff>0</xdr:colOff>
      <xdr:row>205</xdr:row>
      <xdr:rowOff>86590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441614</xdr:colOff>
      <xdr:row>183</xdr:row>
      <xdr:rowOff>17317</xdr:rowOff>
    </xdr:from>
    <xdr:to>
      <xdr:col>28</xdr:col>
      <xdr:colOff>346364</xdr:colOff>
      <xdr:row>204</xdr:row>
      <xdr:rowOff>181840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761999</xdr:colOff>
      <xdr:row>208</xdr:row>
      <xdr:rowOff>0</xdr:rowOff>
    </xdr:from>
    <xdr:to>
      <xdr:col>14</xdr:col>
      <xdr:colOff>753340</xdr:colOff>
      <xdr:row>229</xdr:row>
      <xdr:rowOff>155864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329046</xdr:colOff>
      <xdr:row>207</xdr:row>
      <xdr:rowOff>173181</xdr:rowOff>
    </xdr:from>
    <xdr:to>
      <xdr:col>28</xdr:col>
      <xdr:colOff>303068</xdr:colOff>
      <xdr:row>230</xdr:row>
      <xdr:rowOff>69273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43295</xdr:colOff>
      <xdr:row>231</xdr:row>
      <xdr:rowOff>34636</xdr:rowOff>
    </xdr:from>
    <xdr:to>
      <xdr:col>14</xdr:col>
      <xdr:colOff>736022</xdr:colOff>
      <xdr:row>252</xdr:row>
      <xdr:rowOff>103909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147204</xdr:colOff>
      <xdr:row>94</xdr:row>
      <xdr:rowOff>190501</xdr:rowOff>
    </xdr:from>
    <xdr:to>
      <xdr:col>54</xdr:col>
      <xdr:colOff>692727</xdr:colOff>
      <xdr:row>114</xdr:row>
      <xdr:rowOff>86590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761999</xdr:colOff>
      <xdr:row>95</xdr:row>
      <xdr:rowOff>0</xdr:rowOff>
    </xdr:from>
    <xdr:to>
      <xdr:col>67</xdr:col>
      <xdr:colOff>476250</xdr:colOff>
      <xdr:row>114</xdr:row>
      <xdr:rowOff>34636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43</xdr:col>
      <xdr:colOff>0</xdr:colOff>
      <xdr:row>118</xdr:row>
      <xdr:rowOff>0</xdr:rowOff>
    </xdr:from>
    <xdr:to>
      <xdr:col>55</xdr:col>
      <xdr:colOff>17318</xdr:colOff>
      <xdr:row>136</xdr:row>
      <xdr:rowOff>69272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57</xdr:col>
      <xdr:colOff>25978</xdr:colOff>
      <xdr:row>118</xdr:row>
      <xdr:rowOff>25978</xdr:rowOff>
    </xdr:from>
    <xdr:to>
      <xdr:col>67</xdr:col>
      <xdr:colOff>536864</xdr:colOff>
      <xdr:row>136</xdr:row>
      <xdr:rowOff>51954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42</xdr:col>
      <xdr:colOff>718704</xdr:colOff>
      <xdr:row>139</xdr:row>
      <xdr:rowOff>-1</xdr:rowOff>
    </xdr:from>
    <xdr:to>
      <xdr:col>56</xdr:col>
      <xdr:colOff>0</xdr:colOff>
      <xdr:row>165</xdr:row>
      <xdr:rowOff>71437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57</xdr:col>
      <xdr:colOff>0</xdr:colOff>
      <xdr:row>139</xdr:row>
      <xdr:rowOff>19050</xdr:rowOff>
    </xdr:from>
    <xdr:to>
      <xdr:col>67</xdr:col>
      <xdr:colOff>723900</xdr:colOff>
      <xdr:row>164</xdr:row>
      <xdr:rowOff>161925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108857</xdr:colOff>
      <xdr:row>262</xdr:row>
      <xdr:rowOff>27214</xdr:rowOff>
    </xdr:from>
    <xdr:to>
      <xdr:col>14</xdr:col>
      <xdr:colOff>748393</xdr:colOff>
      <xdr:row>289</xdr:row>
      <xdr:rowOff>27214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730249</xdr:colOff>
      <xdr:row>261</xdr:row>
      <xdr:rowOff>158750</xdr:rowOff>
    </xdr:from>
    <xdr:to>
      <xdr:col>30</xdr:col>
      <xdr:colOff>433916</xdr:colOff>
      <xdr:row>288</xdr:row>
      <xdr:rowOff>137584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253999</xdr:colOff>
      <xdr:row>292</xdr:row>
      <xdr:rowOff>0</xdr:rowOff>
    </xdr:from>
    <xdr:to>
      <xdr:col>15</xdr:col>
      <xdr:colOff>10582</xdr:colOff>
      <xdr:row>319</xdr:row>
      <xdr:rowOff>169334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21167</xdr:colOff>
      <xdr:row>292</xdr:row>
      <xdr:rowOff>0</xdr:rowOff>
    </xdr:from>
    <xdr:to>
      <xdr:col>30</xdr:col>
      <xdr:colOff>497417</xdr:colOff>
      <xdr:row>319</xdr:row>
      <xdr:rowOff>105834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42</xdr:col>
      <xdr:colOff>743416</xdr:colOff>
      <xdr:row>262</xdr:row>
      <xdr:rowOff>23232</xdr:rowOff>
    </xdr:from>
    <xdr:to>
      <xdr:col>54</xdr:col>
      <xdr:colOff>0</xdr:colOff>
      <xdr:row>287</xdr:row>
      <xdr:rowOff>11616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55</xdr:col>
      <xdr:colOff>0</xdr:colOff>
      <xdr:row>262</xdr:row>
      <xdr:rowOff>0</xdr:rowOff>
    </xdr:from>
    <xdr:to>
      <xdr:col>66</xdr:col>
      <xdr:colOff>704850</xdr:colOff>
      <xdr:row>286</xdr:row>
      <xdr:rowOff>152400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733423</xdr:colOff>
      <xdr:row>289</xdr:row>
      <xdr:rowOff>28573</xdr:rowOff>
    </xdr:from>
    <xdr:to>
      <xdr:col>65</xdr:col>
      <xdr:colOff>394607</xdr:colOff>
      <xdr:row>327</xdr:row>
      <xdr:rowOff>0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761999</xdr:colOff>
      <xdr:row>340</xdr:row>
      <xdr:rowOff>190499</xdr:rowOff>
    </xdr:from>
    <xdr:to>
      <xdr:col>13</xdr:col>
      <xdr:colOff>444500</xdr:colOff>
      <xdr:row>364</xdr:row>
      <xdr:rowOff>10582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704850</xdr:colOff>
      <xdr:row>366</xdr:row>
      <xdr:rowOff>38100</xdr:rowOff>
    </xdr:from>
    <xdr:to>
      <xdr:col>14</xdr:col>
      <xdr:colOff>19050</xdr:colOff>
      <xdr:row>397</xdr:row>
      <xdr:rowOff>38100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18</xdr:col>
      <xdr:colOff>0</xdr:colOff>
      <xdr:row>342</xdr:row>
      <xdr:rowOff>0</xdr:rowOff>
    </xdr:from>
    <xdr:to>
      <xdr:col>31</xdr:col>
      <xdr:colOff>349249</xdr:colOff>
      <xdr:row>364</xdr:row>
      <xdr:rowOff>74082</xdr:rowOff>
    </xdr:to>
    <xdr:graphicFrame macro="">
      <xdr:nvGraphicFramePr>
        <xdr:cNvPr id="42" name="Gráfico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297655</xdr:colOff>
      <xdr:row>366</xdr:row>
      <xdr:rowOff>47624</xdr:rowOff>
    </xdr:from>
    <xdr:to>
      <xdr:col>31</xdr:col>
      <xdr:colOff>59531</xdr:colOff>
      <xdr:row>397</xdr:row>
      <xdr:rowOff>154781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43</xdr:col>
      <xdr:colOff>23811</xdr:colOff>
      <xdr:row>336</xdr:row>
      <xdr:rowOff>23811</xdr:rowOff>
    </xdr:from>
    <xdr:to>
      <xdr:col>56</xdr:col>
      <xdr:colOff>238124</xdr:colOff>
      <xdr:row>361</xdr:row>
      <xdr:rowOff>83343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58</xdr:col>
      <xdr:colOff>11906</xdr:colOff>
      <xdr:row>336</xdr:row>
      <xdr:rowOff>11906</xdr:rowOff>
    </xdr:from>
    <xdr:to>
      <xdr:col>72</xdr:col>
      <xdr:colOff>11906</xdr:colOff>
      <xdr:row>361</xdr:row>
      <xdr:rowOff>119062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43</xdr:col>
      <xdr:colOff>142874</xdr:colOff>
      <xdr:row>363</xdr:row>
      <xdr:rowOff>35719</xdr:rowOff>
    </xdr:from>
    <xdr:to>
      <xdr:col>56</xdr:col>
      <xdr:colOff>690561</xdr:colOff>
      <xdr:row>392</xdr:row>
      <xdr:rowOff>0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58</xdr:col>
      <xdr:colOff>0</xdr:colOff>
      <xdr:row>362</xdr:row>
      <xdr:rowOff>190499</xdr:rowOff>
    </xdr:from>
    <xdr:to>
      <xdr:col>71</xdr:col>
      <xdr:colOff>690562</xdr:colOff>
      <xdr:row>392</xdr:row>
      <xdr:rowOff>47624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295"/>
  <sheetViews>
    <sheetView view="pageBreakPreview" zoomScale="60" zoomScaleNormal="100" workbookViewId="0">
      <selection activeCell="Q22" sqref="Q22"/>
    </sheetView>
  </sheetViews>
  <sheetFormatPr baseColWidth="10" defaultRowHeight="15" x14ac:dyDescent="0.25"/>
  <cols>
    <col min="2" max="2" width="18.42578125" customWidth="1"/>
    <col min="3" max="3" width="17.7109375" customWidth="1"/>
    <col min="4" max="4" width="17.140625" customWidth="1"/>
    <col min="5" max="6" width="16.5703125" customWidth="1"/>
    <col min="7" max="7" width="16" bestFit="1" customWidth="1"/>
    <col min="8" max="8" width="16.5703125" customWidth="1"/>
    <col min="9" max="9" width="15" bestFit="1" customWidth="1"/>
    <col min="10" max="10" width="20.7109375" bestFit="1" customWidth="1"/>
    <col min="11" max="11" width="14.7109375" customWidth="1"/>
    <col min="12" max="12" width="24.42578125" customWidth="1"/>
    <col min="13" max="13" width="22" customWidth="1"/>
    <col min="14" max="14" width="17.42578125" customWidth="1"/>
    <col min="15" max="15" width="15.85546875" bestFit="1" customWidth="1"/>
    <col min="16" max="16" width="18.85546875" bestFit="1" customWidth="1"/>
    <col min="17" max="17" width="18.140625" customWidth="1"/>
    <col min="18" max="18" width="26.140625" customWidth="1"/>
    <col min="19" max="24" width="23.7109375" customWidth="1"/>
    <col min="25" max="37" width="25.140625" customWidth="1"/>
    <col min="38" max="42" width="23.7109375" customWidth="1"/>
    <col min="43" max="43" width="10.7109375" customWidth="1"/>
    <col min="44" max="44" width="5.28515625" style="20" customWidth="1"/>
    <col min="45" max="45" width="13.42578125" customWidth="1"/>
    <col min="46" max="46" width="19.5703125" customWidth="1"/>
    <col min="47" max="47" width="14.28515625" customWidth="1"/>
    <col min="48" max="48" width="20.42578125" customWidth="1"/>
    <col min="49" max="49" width="19.5703125" customWidth="1"/>
    <col min="50" max="50" width="19.28515625" customWidth="1"/>
    <col min="51" max="51" width="16.28515625" customWidth="1"/>
    <col min="52" max="52" width="16.5703125" customWidth="1"/>
    <col min="53" max="53" width="14.5703125" bestFit="1" customWidth="1"/>
    <col min="54" max="54" width="10.28515625" customWidth="1"/>
    <col min="55" max="55" width="19" customWidth="1"/>
    <col min="56" max="56" width="16.28515625" customWidth="1"/>
    <col min="57" max="57" width="14.28515625" customWidth="1"/>
    <col min="58" max="58" width="21.140625" customWidth="1"/>
    <col min="59" max="59" width="18.5703125" customWidth="1"/>
    <col min="60" max="60" width="13.85546875" customWidth="1"/>
    <col min="61" max="61" width="22.42578125" customWidth="1"/>
    <col min="62" max="70" width="19" customWidth="1"/>
    <col min="71" max="71" width="19.42578125" customWidth="1"/>
    <col min="72" max="72" width="26" customWidth="1"/>
    <col min="73" max="77" width="16.5703125" customWidth="1"/>
    <col min="78" max="78" width="31.28515625" customWidth="1"/>
    <col min="88" max="88" width="26.28515625" customWidth="1"/>
  </cols>
  <sheetData>
    <row r="1" spans="1:68" ht="21" x14ac:dyDescent="0.3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T1" s="314" t="s">
        <v>39</v>
      </c>
      <c r="AU1" s="314"/>
      <c r="AV1" s="314"/>
      <c r="AW1" s="314"/>
      <c r="AX1" s="314"/>
      <c r="AY1" s="314"/>
      <c r="AZ1" s="314"/>
      <c r="BA1" s="314"/>
      <c r="BB1" s="314"/>
      <c r="BC1" s="314"/>
      <c r="BD1" s="314"/>
      <c r="BE1" s="314"/>
      <c r="BF1" s="314"/>
      <c r="BG1" s="314"/>
      <c r="BH1" s="314"/>
      <c r="BI1" s="314"/>
      <c r="BJ1" s="314"/>
    </row>
    <row r="2" spans="1:68" ht="15.75" thickBot="1" x14ac:dyDescent="0.3"/>
    <row r="3" spans="1:68" ht="78.75" customHeight="1" thickBot="1" x14ac:dyDescent="0.3">
      <c r="B3" s="309" t="s">
        <v>226</v>
      </c>
      <c r="C3" s="310"/>
      <c r="D3" s="310"/>
      <c r="E3" s="310"/>
      <c r="F3" s="310"/>
      <c r="G3" s="310"/>
      <c r="H3" s="310"/>
      <c r="I3" s="310"/>
      <c r="J3" s="310"/>
      <c r="K3" s="311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T3" s="315" t="s">
        <v>40</v>
      </c>
      <c r="AU3" s="315"/>
      <c r="AV3" t="s">
        <v>605</v>
      </c>
      <c r="AX3" s="267" t="s">
        <v>551</v>
      </c>
      <c r="AY3" s="268"/>
      <c r="AZ3" s="268"/>
      <c r="BA3" s="268"/>
      <c r="BC3" s="265" t="s">
        <v>171</v>
      </c>
      <c r="BD3" s="266"/>
      <c r="BE3" s="266"/>
      <c r="BF3" s="266"/>
      <c r="BG3" s="266"/>
      <c r="BJ3" s="309" t="s">
        <v>76</v>
      </c>
      <c r="BK3" s="310"/>
      <c r="BL3" s="310"/>
      <c r="BM3" s="310"/>
      <c r="BN3" s="310"/>
      <c r="BO3" s="311"/>
    </row>
    <row r="4" spans="1:68" ht="31.5" customHeight="1" x14ac:dyDescent="0.25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3" t="s">
        <v>10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T4" s="21">
        <v>2024</v>
      </c>
      <c r="AU4" s="253" t="s">
        <v>41</v>
      </c>
      <c r="AX4" s="21">
        <v>2024</v>
      </c>
      <c r="AY4" s="14" t="s">
        <v>4</v>
      </c>
      <c r="AZ4" s="14" t="s">
        <v>199</v>
      </c>
      <c r="BA4" s="14" t="s">
        <v>84</v>
      </c>
      <c r="BC4" s="26" t="s">
        <v>65</v>
      </c>
      <c r="BD4" s="24" t="s">
        <v>55</v>
      </c>
      <c r="BE4" s="26" t="s">
        <v>237</v>
      </c>
      <c r="BF4" s="24" t="s">
        <v>172</v>
      </c>
      <c r="BG4" s="26" t="s">
        <v>237</v>
      </c>
      <c r="BJ4" s="1" t="s">
        <v>1</v>
      </c>
      <c r="BK4" s="2" t="s">
        <v>633</v>
      </c>
      <c r="BL4" s="2" t="s">
        <v>634</v>
      </c>
      <c r="BM4" s="2" t="s">
        <v>635</v>
      </c>
      <c r="BN4" s="2" t="s">
        <v>636</v>
      </c>
      <c r="BO4" s="2" t="s">
        <v>637</v>
      </c>
    </row>
    <row r="5" spans="1:68" ht="30" x14ac:dyDescent="0.25">
      <c r="B5" s="4" t="s">
        <v>15</v>
      </c>
      <c r="C5" s="5">
        <v>883</v>
      </c>
      <c r="D5" s="5">
        <v>411</v>
      </c>
      <c r="E5" s="5">
        <v>278</v>
      </c>
      <c r="F5" s="5">
        <v>619</v>
      </c>
      <c r="G5" s="5">
        <v>269</v>
      </c>
      <c r="H5" s="5">
        <v>688</v>
      </c>
      <c r="I5" s="5">
        <v>290</v>
      </c>
      <c r="J5" s="7">
        <v>2820</v>
      </c>
      <c r="K5" s="6">
        <v>186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T5" s="238" t="s">
        <v>581</v>
      </c>
      <c r="AU5" s="48">
        <v>145</v>
      </c>
      <c r="AV5">
        <f>AU5*100/429</f>
        <v>33.799533799533798</v>
      </c>
      <c r="AX5" s="22" t="s">
        <v>42</v>
      </c>
      <c r="AY5" s="16">
        <v>126</v>
      </c>
      <c r="AZ5" s="16">
        <v>13</v>
      </c>
      <c r="BA5" s="16">
        <v>6</v>
      </c>
      <c r="BC5" s="91" t="s">
        <v>627</v>
      </c>
      <c r="BD5" s="208">
        <v>90</v>
      </c>
      <c r="BE5" s="91">
        <f t="shared" ref="BE5:BE10" si="0">BD5*100/429</f>
        <v>20.97902097902098</v>
      </c>
      <c r="BF5" s="208">
        <v>72</v>
      </c>
      <c r="BG5" s="91">
        <f t="shared" ref="BG5:BG10" si="1">BF5*100/429</f>
        <v>16.783216783216783</v>
      </c>
      <c r="BJ5" s="4" t="s">
        <v>15</v>
      </c>
      <c r="BK5" s="5"/>
      <c r="BL5" s="5"/>
      <c r="BM5" s="5"/>
      <c r="BN5" s="5"/>
      <c r="BO5" s="5"/>
    </row>
    <row r="6" spans="1:68" ht="30" x14ac:dyDescent="0.25">
      <c r="B6" s="4" t="s">
        <v>16</v>
      </c>
      <c r="C6" s="5">
        <v>642</v>
      </c>
      <c r="D6" s="5">
        <v>498</v>
      </c>
      <c r="E6" s="5">
        <v>289</v>
      </c>
      <c r="F6" s="5">
        <v>558</v>
      </c>
      <c r="G6" s="5">
        <v>262</v>
      </c>
      <c r="H6" s="5">
        <v>556</v>
      </c>
      <c r="I6" s="5">
        <v>728</v>
      </c>
      <c r="J6" s="7">
        <v>2900</v>
      </c>
      <c r="K6" s="6">
        <v>172</v>
      </c>
      <c r="L6" s="27"/>
      <c r="M6" s="27" t="s">
        <v>205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T6" s="15" t="s">
        <v>582</v>
      </c>
      <c r="AU6" s="48">
        <v>142</v>
      </c>
      <c r="AV6">
        <f t="shared" ref="AV6:AV16" si="2">AU6*100/429</f>
        <v>33.100233100233098</v>
      </c>
      <c r="AX6" s="19" t="s">
        <v>43</v>
      </c>
      <c r="AY6" s="16">
        <v>133</v>
      </c>
      <c r="AZ6" s="16">
        <v>6</v>
      </c>
      <c r="BA6" s="16">
        <v>3</v>
      </c>
      <c r="BC6" s="91" t="s">
        <v>628</v>
      </c>
      <c r="BD6" s="208">
        <v>98</v>
      </c>
      <c r="BE6" s="91">
        <f t="shared" si="0"/>
        <v>22.843822843822842</v>
      </c>
      <c r="BF6" s="208">
        <v>123</v>
      </c>
      <c r="BG6" s="91">
        <f t="shared" si="1"/>
        <v>28.67132867132867</v>
      </c>
      <c r="BJ6" s="4" t="s">
        <v>16</v>
      </c>
      <c r="BK6" s="5">
        <v>182</v>
      </c>
      <c r="BL6" s="5">
        <v>59</v>
      </c>
      <c r="BM6" s="5">
        <v>6</v>
      </c>
      <c r="BN6" s="5">
        <v>35</v>
      </c>
      <c r="BO6" s="5">
        <v>7</v>
      </c>
    </row>
    <row r="7" spans="1:68" ht="30" x14ac:dyDescent="0.25">
      <c r="B7" s="4" t="s">
        <v>17</v>
      </c>
      <c r="C7" s="5">
        <v>769</v>
      </c>
      <c r="D7" s="5">
        <v>271</v>
      </c>
      <c r="E7" s="5">
        <v>278</v>
      </c>
      <c r="F7" s="5">
        <v>539</v>
      </c>
      <c r="G7" s="5">
        <v>311</v>
      </c>
      <c r="H7" s="5">
        <v>621</v>
      </c>
      <c r="I7" s="5">
        <v>765</v>
      </c>
      <c r="J7" s="7">
        <v>1563</v>
      </c>
      <c r="K7" s="6">
        <v>191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T7" s="15" t="s">
        <v>583</v>
      </c>
      <c r="AU7" s="48">
        <v>142</v>
      </c>
      <c r="AV7">
        <f t="shared" si="2"/>
        <v>33.100233100233098</v>
      </c>
      <c r="AX7" s="19" t="s">
        <v>44</v>
      </c>
      <c r="AY7" s="16">
        <v>129</v>
      </c>
      <c r="AZ7" s="16">
        <v>9</v>
      </c>
      <c r="BA7" s="16">
        <v>4</v>
      </c>
      <c r="BC7" s="91" t="s">
        <v>629</v>
      </c>
      <c r="BD7" s="208">
        <v>91</v>
      </c>
      <c r="BE7" s="91">
        <f t="shared" si="0"/>
        <v>21.212121212121211</v>
      </c>
      <c r="BF7" s="208">
        <v>103</v>
      </c>
      <c r="BG7" s="91">
        <f t="shared" si="1"/>
        <v>24.009324009324008</v>
      </c>
      <c r="BJ7" s="4" t="s">
        <v>17</v>
      </c>
      <c r="BK7" s="72">
        <v>170</v>
      </c>
      <c r="BL7" s="72">
        <v>64</v>
      </c>
      <c r="BM7" s="72">
        <v>10</v>
      </c>
      <c r="BN7" s="72">
        <v>23</v>
      </c>
      <c r="BO7" s="72">
        <v>11</v>
      </c>
    </row>
    <row r="8" spans="1:68" ht="40.5" customHeight="1" thickBot="1" x14ac:dyDescent="0.3">
      <c r="B8" s="4" t="s">
        <v>602</v>
      </c>
      <c r="C8" s="8">
        <v>690</v>
      </c>
      <c r="D8" s="8">
        <v>77</v>
      </c>
      <c r="E8" s="8">
        <v>295</v>
      </c>
      <c r="F8" s="8">
        <v>450</v>
      </c>
      <c r="G8" s="8">
        <v>180</v>
      </c>
      <c r="H8" s="8">
        <v>821</v>
      </c>
      <c r="I8" s="8">
        <v>717</v>
      </c>
      <c r="J8" s="178">
        <v>1806</v>
      </c>
      <c r="K8" s="179">
        <v>266</v>
      </c>
      <c r="L8" s="27">
        <f>SUM(C8:K8)</f>
        <v>5302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T8" s="15" t="s">
        <v>624</v>
      </c>
      <c r="AU8" s="16">
        <v>155</v>
      </c>
      <c r="AV8">
        <f t="shared" si="2"/>
        <v>36.130536130536129</v>
      </c>
      <c r="AX8" s="19" t="s">
        <v>45</v>
      </c>
      <c r="AY8" s="79">
        <v>151</v>
      </c>
      <c r="AZ8" s="16">
        <v>3</v>
      </c>
      <c r="BA8" s="16">
        <v>1</v>
      </c>
      <c r="BC8" s="91" t="s">
        <v>630</v>
      </c>
      <c r="BD8" s="208">
        <v>76</v>
      </c>
      <c r="BE8" s="91">
        <f t="shared" si="0"/>
        <v>17.715617715617714</v>
      </c>
      <c r="BF8" s="208">
        <v>81</v>
      </c>
      <c r="BG8" s="91">
        <f t="shared" si="1"/>
        <v>18.88111888111888</v>
      </c>
      <c r="BJ8" s="4" t="s">
        <v>18</v>
      </c>
      <c r="BK8" s="5">
        <v>191</v>
      </c>
      <c r="BL8" s="5">
        <v>77</v>
      </c>
      <c r="BM8" s="5">
        <v>11</v>
      </c>
      <c r="BN8" s="5">
        <v>11</v>
      </c>
      <c r="BO8" s="5">
        <v>5</v>
      </c>
    </row>
    <row r="9" spans="1:68" ht="49.5" customHeight="1" x14ac:dyDescent="0.25">
      <c r="B9" s="4" t="s">
        <v>601</v>
      </c>
      <c r="C9" s="5">
        <v>841</v>
      </c>
      <c r="D9" s="5">
        <v>89</v>
      </c>
      <c r="E9" s="5">
        <v>429</v>
      </c>
      <c r="F9" s="5">
        <v>671</v>
      </c>
      <c r="G9" s="5">
        <v>291</v>
      </c>
      <c r="H9" s="5">
        <v>1081</v>
      </c>
      <c r="I9" s="5">
        <v>742</v>
      </c>
      <c r="J9" s="7">
        <v>1979</v>
      </c>
      <c r="K9" s="6">
        <v>122</v>
      </c>
      <c r="L9" s="261">
        <f>SUM(C9:K9)</f>
        <v>6245</v>
      </c>
      <c r="M9" s="27">
        <f>E9+F9+G9+H9</f>
        <v>2472</v>
      </c>
      <c r="N9" s="27" t="s">
        <v>550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T9" s="15" t="s">
        <v>625</v>
      </c>
      <c r="AU9" s="16">
        <v>155</v>
      </c>
      <c r="AV9">
        <f t="shared" si="2"/>
        <v>36.130536130536129</v>
      </c>
      <c r="AX9" s="19" t="s">
        <v>46</v>
      </c>
      <c r="AY9" s="16">
        <v>150</v>
      </c>
      <c r="AZ9" s="16">
        <v>3</v>
      </c>
      <c r="BA9" s="16">
        <v>2</v>
      </c>
      <c r="BC9" s="91" t="s">
        <v>631</v>
      </c>
      <c r="BD9" s="208">
        <v>37</v>
      </c>
      <c r="BE9" s="91">
        <f t="shared" si="0"/>
        <v>8.6247086247086244</v>
      </c>
      <c r="BF9" s="208">
        <v>30</v>
      </c>
      <c r="BG9" s="91">
        <f t="shared" si="1"/>
        <v>6.9930069930069934</v>
      </c>
      <c r="BJ9" s="89" t="s">
        <v>237</v>
      </c>
      <c r="BK9" s="88">
        <f>BK8*100/295</f>
        <v>64.745762711864401</v>
      </c>
      <c r="BL9" s="88">
        <f>BL8*100/295</f>
        <v>26.101694915254239</v>
      </c>
      <c r="BM9" s="88">
        <f>BM8*100/295</f>
        <v>3.7288135593220337</v>
      </c>
      <c r="BN9" s="88">
        <f>BN8*100/295</f>
        <v>3.7288135593220337</v>
      </c>
      <c r="BO9" s="88">
        <f>BO8*100/295</f>
        <v>1.6949152542372881</v>
      </c>
    </row>
    <row r="10" spans="1:68" ht="30" x14ac:dyDescent="0.25">
      <c r="B10" s="4" t="s">
        <v>892</v>
      </c>
      <c r="C10" s="5">
        <v>871</v>
      </c>
      <c r="D10" s="5">
        <v>77</v>
      </c>
      <c r="E10" s="5">
        <v>437</v>
      </c>
      <c r="F10" s="5">
        <v>752</v>
      </c>
      <c r="G10" s="5">
        <v>339</v>
      </c>
      <c r="H10" s="5">
        <v>705</v>
      </c>
      <c r="I10" s="5">
        <v>419</v>
      </c>
      <c r="J10" s="7">
        <v>1821</v>
      </c>
      <c r="K10" s="6">
        <v>57</v>
      </c>
      <c r="L10" s="245">
        <f>SUM(C10:K10)</f>
        <v>5478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T10" s="15" t="s">
        <v>626</v>
      </c>
      <c r="AU10" s="16">
        <v>127</v>
      </c>
      <c r="AV10">
        <f t="shared" si="2"/>
        <v>29.603729603729604</v>
      </c>
      <c r="AX10" s="19" t="s">
        <v>47</v>
      </c>
      <c r="AY10" s="16">
        <v>123</v>
      </c>
      <c r="AZ10" s="16">
        <v>3</v>
      </c>
      <c r="BA10" s="16">
        <v>1</v>
      </c>
      <c r="BC10" s="91" t="s">
        <v>632</v>
      </c>
      <c r="BD10" s="208">
        <v>37</v>
      </c>
      <c r="BE10" s="91">
        <f t="shared" si="0"/>
        <v>8.6247086247086244</v>
      </c>
      <c r="BF10" s="208">
        <v>28</v>
      </c>
      <c r="BG10" s="91">
        <f t="shared" si="1"/>
        <v>6.526806526806527</v>
      </c>
      <c r="BJ10" s="4" t="s">
        <v>523</v>
      </c>
      <c r="BK10" s="51">
        <v>312</v>
      </c>
      <c r="BL10" s="51">
        <v>50</v>
      </c>
      <c r="BM10" s="51">
        <v>2</v>
      </c>
      <c r="BN10" s="51">
        <v>48</v>
      </c>
      <c r="BO10" s="51">
        <v>17</v>
      </c>
      <c r="BP10" s="95">
        <v>429</v>
      </c>
    </row>
    <row r="11" spans="1:68" x14ac:dyDescent="0.25">
      <c r="B11" s="4" t="s">
        <v>525</v>
      </c>
      <c r="C11" s="5"/>
      <c r="D11" s="5"/>
      <c r="E11" s="5"/>
      <c r="F11" s="5"/>
      <c r="G11" s="5"/>
      <c r="H11" s="5"/>
      <c r="I11" s="5"/>
      <c r="J11" s="7"/>
      <c r="K11" s="6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T11" s="19" t="s">
        <v>48</v>
      </c>
      <c r="AU11" s="12"/>
      <c r="AV11">
        <f t="shared" si="2"/>
        <v>0</v>
      </c>
      <c r="AX11" s="19" t="s">
        <v>48</v>
      </c>
      <c r="AY11" s="12"/>
      <c r="AZ11" s="12"/>
      <c r="BA11" s="12"/>
      <c r="BC11" s="19"/>
      <c r="BD11" s="12"/>
      <c r="BE11" s="12"/>
      <c r="BF11" s="12"/>
      <c r="BG11" s="12"/>
      <c r="BJ11" s="4" t="s">
        <v>524</v>
      </c>
      <c r="BK11" s="5">
        <v>280</v>
      </c>
      <c r="BL11" s="5">
        <v>101</v>
      </c>
      <c r="BM11" s="5">
        <v>4</v>
      </c>
      <c r="BN11" s="5">
        <v>37</v>
      </c>
      <c r="BO11" s="5">
        <v>15</v>
      </c>
      <c r="BP11">
        <f>SUM(BK11:BO11)</f>
        <v>437</v>
      </c>
    </row>
    <row r="12" spans="1:68" ht="15.75" thickBot="1" x14ac:dyDescent="0.3">
      <c r="B12" s="4" t="s">
        <v>526</v>
      </c>
      <c r="C12" s="8"/>
      <c r="D12" s="8"/>
      <c r="E12" s="8"/>
      <c r="F12" s="8"/>
      <c r="G12" s="8"/>
      <c r="H12" s="8"/>
      <c r="I12" s="8"/>
      <c r="J12" s="178"/>
      <c r="K12" s="179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T12" s="19" t="s">
        <v>49</v>
      </c>
      <c r="AU12" s="16"/>
      <c r="AV12">
        <f t="shared" si="2"/>
        <v>0</v>
      </c>
      <c r="AX12" s="19" t="s">
        <v>49</v>
      </c>
      <c r="AY12" s="16"/>
      <c r="AZ12" s="16"/>
      <c r="BA12" s="16"/>
      <c r="BC12" s="12"/>
      <c r="BD12" s="12"/>
      <c r="BE12" s="12"/>
      <c r="BF12" s="12"/>
      <c r="BG12" s="12"/>
      <c r="BJ12" s="4" t="s">
        <v>525</v>
      </c>
      <c r="BK12" s="5"/>
      <c r="BL12" s="5"/>
      <c r="BM12" s="5"/>
      <c r="BN12" s="5"/>
      <c r="BO12" s="5"/>
    </row>
    <row r="13" spans="1:68" x14ac:dyDescent="0.25">
      <c r="D13" s="137"/>
      <c r="P13" t="s">
        <v>193</v>
      </c>
      <c r="AT13" s="19" t="s">
        <v>50</v>
      </c>
      <c r="AU13" s="16"/>
      <c r="AV13">
        <f t="shared" si="2"/>
        <v>0</v>
      </c>
      <c r="AX13" s="19" t="s">
        <v>50</v>
      </c>
      <c r="AY13" s="16"/>
      <c r="AZ13" s="16"/>
      <c r="BA13" s="16"/>
      <c r="BC13" s="12"/>
      <c r="BD13" s="12"/>
      <c r="BE13" s="12"/>
      <c r="BF13" s="12"/>
      <c r="BG13" s="12"/>
      <c r="BJ13" s="4" t="s">
        <v>526</v>
      </c>
      <c r="BK13" s="5"/>
      <c r="BL13" s="5"/>
      <c r="BM13" s="5"/>
      <c r="BN13" s="5"/>
      <c r="BO13" s="5"/>
    </row>
    <row r="14" spans="1:68" ht="30" x14ac:dyDescent="0.25">
      <c r="AT14" s="15" t="s">
        <v>231</v>
      </c>
      <c r="AU14" s="16"/>
      <c r="AV14">
        <f t="shared" si="2"/>
        <v>0</v>
      </c>
      <c r="AX14" s="19" t="s">
        <v>51</v>
      </c>
      <c r="AY14" s="16"/>
      <c r="AZ14" s="16"/>
      <c r="BA14" s="16"/>
      <c r="BJ14" s="89" t="s">
        <v>237</v>
      </c>
      <c r="BK14" s="5">
        <f>BK11*100/437</f>
        <v>64.073226544622429</v>
      </c>
      <c r="BL14" s="5">
        <f>BL11*100/437</f>
        <v>23.112128146453088</v>
      </c>
      <c r="BM14" s="5">
        <f>BM11*100/437</f>
        <v>0.91533180778032042</v>
      </c>
      <c r="BN14" s="5">
        <f>BN11*100/437</f>
        <v>8.4668192219679632</v>
      </c>
      <c r="BO14" s="5">
        <f>BO11*100/437</f>
        <v>3.4324942791762014</v>
      </c>
    </row>
    <row r="15" spans="1:68" ht="87" customHeight="1" x14ac:dyDescent="0.25">
      <c r="B15" s="312" t="s">
        <v>19</v>
      </c>
      <c r="C15" s="312"/>
      <c r="D15" s="312"/>
      <c r="G15" s="278" t="s">
        <v>29</v>
      </c>
      <c r="H15" s="279"/>
      <c r="I15" s="280"/>
      <c r="L15" s="312" t="s">
        <v>170</v>
      </c>
      <c r="M15" s="312"/>
      <c r="AT15" s="15" t="s">
        <v>232</v>
      </c>
      <c r="AU15" s="12"/>
      <c r="AV15">
        <f t="shared" si="2"/>
        <v>0</v>
      </c>
      <c r="AX15" s="19" t="s">
        <v>52</v>
      </c>
      <c r="AY15" s="12"/>
      <c r="AZ15" s="12"/>
      <c r="BA15" s="12"/>
    </row>
    <row r="16" spans="1:68" ht="30" x14ac:dyDescent="0.25">
      <c r="B16" s="9" t="s">
        <v>20</v>
      </c>
      <c r="C16" s="10" t="s">
        <v>21</v>
      </c>
      <c r="D16" s="10"/>
      <c r="G16" s="17"/>
      <c r="H16" s="18" t="s">
        <v>30</v>
      </c>
      <c r="I16" s="120" t="s">
        <v>31</v>
      </c>
      <c r="L16" s="13"/>
      <c r="M16" s="14" t="s">
        <v>21</v>
      </c>
      <c r="AT16" s="15" t="s">
        <v>233</v>
      </c>
      <c r="AU16" s="12"/>
      <c r="AV16">
        <f t="shared" si="2"/>
        <v>0</v>
      </c>
      <c r="AX16" s="19" t="s">
        <v>53</v>
      </c>
      <c r="AY16" s="12"/>
      <c r="AZ16" s="12"/>
      <c r="BA16" s="12"/>
    </row>
    <row r="17" spans="2:63" ht="30" x14ac:dyDescent="0.25">
      <c r="B17" s="11" t="s">
        <v>15</v>
      </c>
      <c r="C17" s="7">
        <v>6444</v>
      </c>
      <c r="D17" s="5"/>
      <c r="G17" s="41" t="s">
        <v>37</v>
      </c>
      <c r="H17" s="12">
        <v>267</v>
      </c>
      <c r="I17" s="12">
        <v>616</v>
      </c>
      <c r="L17" s="15" t="s">
        <v>22</v>
      </c>
      <c r="M17" s="16">
        <v>2335</v>
      </c>
    </row>
    <row r="18" spans="2:63" ht="30" x14ac:dyDescent="0.25">
      <c r="B18" s="11" t="s">
        <v>16</v>
      </c>
      <c r="C18" s="7">
        <v>6605</v>
      </c>
      <c r="D18" s="5"/>
      <c r="G18" s="41" t="s">
        <v>38</v>
      </c>
      <c r="H18" s="12">
        <v>227</v>
      </c>
      <c r="I18" s="12">
        <v>415</v>
      </c>
      <c r="L18" s="15" t="s">
        <v>23</v>
      </c>
      <c r="M18" s="16">
        <v>3048</v>
      </c>
    </row>
    <row r="19" spans="2:63" ht="33.75" customHeight="1" thickBot="1" x14ac:dyDescent="0.3">
      <c r="B19" s="11" t="s">
        <v>17</v>
      </c>
      <c r="C19" s="7">
        <v>5308</v>
      </c>
      <c r="D19" s="5"/>
      <c r="G19" s="42" t="s">
        <v>168</v>
      </c>
      <c r="H19" s="12">
        <v>227</v>
      </c>
      <c r="I19" s="12">
        <v>542</v>
      </c>
      <c r="L19" s="15" t="s">
        <v>24</v>
      </c>
      <c r="M19" s="16">
        <v>4496</v>
      </c>
      <c r="AT19" s="278" t="s">
        <v>73</v>
      </c>
      <c r="AU19" s="279"/>
      <c r="AV19" s="280"/>
      <c r="AX19" s="278" t="s">
        <v>74</v>
      </c>
      <c r="AY19" s="279"/>
      <c r="AZ19" s="279"/>
      <c r="BA19" s="280"/>
      <c r="BC19" s="281" t="s">
        <v>85</v>
      </c>
      <c r="BD19" s="282"/>
      <c r="BE19" s="282"/>
      <c r="BF19" s="282"/>
      <c r="BG19" s="282"/>
      <c r="BH19" s="282"/>
      <c r="BI19" s="282"/>
      <c r="BJ19" s="282"/>
    </row>
    <row r="20" spans="2:63" ht="48" customHeight="1" x14ac:dyDescent="0.25">
      <c r="B20" s="11" t="s">
        <v>18</v>
      </c>
      <c r="C20" s="7">
        <f>L8</f>
        <v>5302</v>
      </c>
      <c r="D20" s="5"/>
      <c r="G20" s="42" t="s">
        <v>169</v>
      </c>
      <c r="H20" s="12">
        <v>212</v>
      </c>
      <c r="I20" s="12">
        <v>478</v>
      </c>
      <c r="L20" s="15" t="s">
        <v>25</v>
      </c>
      <c r="M20" s="16">
        <v>5037</v>
      </c>
      <c r="AT20" s="17"/>
      <c r="AU20" s="26" t="s">
        <v>638</v>
      </c>
      <c r="AV20" s="26" t="s">
        <v>639</v>
      </c>
      <c r="AX20" s="17"/>
      <c r="AY20" s="26" t="s">
        <v>640</v>
      </c>
      <c r="AZ20" s="26" t="s">
        <v>641</v>
      </c>
      <c r="BA20" s="26" t="s">
        <v>642</v>
      </c>
      <c r="BC20" s="1" t="s">
        <v>1</v>
      </c>
      <c r="BD20" s="2" t="s">
        <v>643</v>
      </c>
      <c r="BE20" s="2" t="s">
        <v>644</v>
      </c>
      <c r="BF20" s="2" t="s">
        <v>645</v>
      </c>
      <c r="BG20" s="2" t="s">
        <v>646</v>
      </c>
      <c r="BH20" s="2" t="s">
        <v>647</v>
      </c>
      <c r="BI20" s="2" t="s">
        <v>648</v>
      </c>
      <c r="BJ20" s="2" t="s">
        <v>649</v>
      </c>
    </row>
    <row r="21" spans="2:63" ht="33.75" customHeight="1" x14ac:dyDescent="0.25">
      <c r="B21" s="11" t="s">
        <v>523</v>
      </c>
      <c r="C21" s="7">
        <v>6245</v>
      </c>
      <c r="D21" s="5"/>
      <c r="G21" s="11" t="s">
        <v>523</v>
      </c>
      <c r="H21" s="12">
        <v>262</v>
      </c>
      <c r="I21" s="12">
        <v>579</v>
      </c>
      <c r="L21" s="15" t="s">
        <v>26</v>
      </c>
      <c r="M21" s="16">
        <v>5335</v>
      </c>
      <c r="AT21" s="19" t="s">
        <v>37</v>
      </c>
      <c r="AU21" s="25"/>
      <c r="AV21" s="25"/>
      <c r="AX21" s="19" t="s">
        <v>37</v>
      </c>
      <c r="AY21" s="25"/>
      <c r="AZ21" s="25"/>
      <c r="BA21" s="25"/>
      <c r="BC21" s="19" t="s">
        <v>15</v>
      </c>
      <c r="BD21" s="5"/>
      <c r="BE21" s="5"/>
      <c r="BF21" s="5"/>
      <c r="BG21" s="5"/>
      <c r="BH21" s="5"/>
      <c r="BI21" s="5"/>
      <c r="BJ21" s="5"/>
      <c r="BK21" s="5"/>
    </row>
    <row r="22" spans="2:63" ht="33.75" customHeight="1" x14ac:dyDescent="0.25">
      <c r="B22" s="11" t="s">
        <v>524</v>
      </c>
      <c r="C22" s="7">
        <v>5478</v>
      </c>
      <c r="D22" s="12"/>
      <c r="G22" s="11" t="s">
        <v>524</v>
      </c>
      <c r="H22" s="12">
        <v>360</v>
      </c>
      <c r="I22" s="12">
        <v>511</v>
      </c>
      <c r="L22" s="15" t="s">
        <v>27</v>
      </c>
      <c r="M22" s="16">
        <v>6444</v>
      </c>
      <c r="AT22" s="19" t="s">
        <v>38</v>
      </c>
      <c r="AU22" s="25">
        <v>209</v>
      </c>
      <c r="AV22" s="25">
        <v>80</v>
      </c>
      <c r="AX22" s="19" t="s">
        <v>38</v>
      </c>
      <c r="AY22" s="25">
        <v>167</v>
      </c>
      <c r="AZ22" s="25">
        <v>109</v>
      </c>
      <c r="BA22" s="25">
        <v>13</v>
      </c>
      <c r="BC22" s="19" t="s">
        <v>16</v>
      </c>
      <c r="BD22" s="5">
        <v>130</v>
      </c>
      <c r="BE22" s="5">
        <v>47</v>
      </c>
      <c r="BF22" s="5">
        <v>109</v>
      </c>
      <c r="BG22" s="5">
        <v>3</v>
      </c>
      <c r="BH22" s="5"/>
      <c r="BI22" s="5"/>
      <c r="BJ22" s="5"/>
    </row>
    <row r="23" spans="2:63" ht="33.75" customHeight="1" x14ac:dyDescent="0.25">
      <c r="B23" s="11" t="s">
        <v>525</v>
      </c>
      <c r="C23" s="7"/>
      <c r="D23" s="12"/>
      <c r="G23" s="11" t="s">
        <v>525</v>
      </c>
      <c r="H23" s="12"/>
      <c r="I23" s="12"/>
      <c r="L23" s="15" t="s">
        <v>28</v>
      </c>
      <c r="M23" s="16">
        <v>6605</v>
      </c>
      <c r="AT23" s="19" t="s">
        <v>75</v>
      </c>
      <c r="AU23" s="25">
        <v>192</v>
      </c>
      <c r="AV23" s="25">
        <v>86</v>
      </c>
      <c r="AX23" s="19" t="s">
        <v>75</v>
      </c>
      <c r="AY23" s="25">
        <v>152</v>
      </c>
      <c r="AZ23" s="25">
        <v>115</v>
      </c>
      <c r="BA23" s="25">
        <v>11</v>
      </c>
      <c r="BC23" s="19" t="s">
        <v>17</v>
      </c>
      <c r="BD23" s="5">
        <v>121</v>
      </c>
      <c r="BE23" s="5">
        <v>46</v>
      </c>
      <c r="BF23" s="5">
        <v>109</v>
      </c>
      <c r="BG23" s="5">
        <v>2</v>
      </c>
      <c r="BH23" s="5"/>
      <c r="BI23" s="5"/>
      <c r="BJ23" s="5"/>
    </row>
    <row r="24" spans="2:63" ht="33.75" customHeight="1" x14ac:dyDescent="0.25">
      <c r="B24" s="11" t="s">
        <v>526</v>
      </c>
      <c r="C24" s="7"/>
      <c r="D24" s="12"/>
      <c r="G24" s="11" t="s">
        <v>526</v>
      </c>
      <c r="H24" s="12"/>
      <c r="I24" s="12"/>
      <c r="L24" s="15" t="s">
        <v>166</v>
      </c>
      <c r="M24" s="16">
        <v>5308</v>
      </c>
      <c r="AT24" s="19" t="s">
        <v>169</v>
      </c>
      <c r="AU24" s="25">
        <v>200</v>
      </c>
      <c r="AV24" s="25">
        <v>95</v>
      </c>
      <c r="AX24" s="19" t="s">
        <v>169</v>
      </c>
      <c r="AY24" s="25">
        <v>163</v>
      </c>
      <c r="AZ24" s="25">
        <v>127</v>
      </c>
      <c r="BA24" s="25">
        <v>5</v>
      </c>
      <c r="BC24" s="19" t="s">
        <v>18</v>
      </c>
      <c r="BD24" s="5">
        <v>111</v>
      </c>
      <c r="BE24" s="5">
        <v>40</v>
      </c>
      <c r="BF24" s="5">
        <v>141</v>
      </c>
      <c r="BG24" s="5">
        <v>3</v>
      </c>
      <c r="BH24" s="5"/>
      <c r="BI24" s="5"/>
      <c r="BJ24" s="5"/>
    </row>
    <row r="25" spans="2:63" ht="33.75" customHeight="1" x14ac:dyDescent="0.3">
      <c r="G25" s="42" t="s">
        <v>104</v>
      </c>
      <c r="H25" s="12"/>
      <c r="I25" s="12"/>
      <c r="L25" s="15" t="s">
        <v>167</v>
      </c>
      <c r="M25" s="16">
        <f>L8</f>
        <v>5302</v>
      </c>
      <c r="N25" s="181"/>
      <c r="AT25" s="19" t="s">
        <v>237</v>
      </c>
      <c r="AU25" s="88">
        <f>AU24*100/295</f>
        <v>67.79661016949153</v>
      </c>
      <c r="AV25" s="88">
        <f>AU25*100/295</f>
        <v>22.98190175237001</v>
      </c>
      <c r="AX25" s="19" t="s">
        <v>237</v>
      </c>
      <c r="AY25" s="209">
        <f>AY24*100/295</f>
        <v>55.254237288135592</v>
      </c>
      <c r="AZ25" s="209">
        <f>AZ24*100/295</f>
        <v>43.050847457627121</v>
      </c>
      <c r="BA25" s="209">
        <f>BA24*100/295</f>
        <v>1.6949152542372881</v>
      </c>
      <c r="BC25" s="19" t="s">
        <v>237</v>
      </c>
      <c r="BD25" s="210">
        <f>BD24*100/295</f>
        <v>37.627118644067799</v>
      </c>
      <c r="BE25" s="210">
        <f>BE24*100/295</f>
        <v>13.559322033898304</v>
      </c>
      <c r="BF25" s="210">
        <f>BF24*100/295</f>
        <v>47.796610169491522</v>
      </c>
      <c r="BG25" s="210">
        <f>BG24*100/295</f>
        <v>1.0169491525423728</v>
      </c>
      <c r="BH25" s="5"/>
      <c r="BI25" s="5"/>
      <c r="BJ25" s="5"/>
    </row>
    <row r="26" spans="2:63" ht="30" customHeight="1" x14ac:dyDescent="0.25">
      <c r="L26" s="11" t="s">
        <v>580</v>
      </c>
      <c r="M26" s="16">
        <v>6245</v>
      </c>
      <c r="AT26" s="19" t="s">
        <v>527</v>
      </c>
      <c r="AU26" s="50">
        <v>331</v>
      </c>
      <c r="AV26" s="50">
        <v>98</v>
      </c>
      <c r="AW26">
        <v>429</v>
      </c>
      <c r="AX26" s="19" t="s">
        <v>527</v>
      </c>
      <c r="AY26" s="50">
        <v>174</v>
      </c>
      <c r="AZ26" s="50">
        <v>234</v>
      </c>
      <c r="BA26" s="50">
        <v>21</v>
      </c>
      <c r="BC26" s="19" t="s">
        <v>527</v>
      </c>
      <c r="BD26" s="5">
        <v>127</v>
      </c>
      <c r="BE26" s="5">
        <v>55</v>
      </c>
      <c r="BF26" s="5">
        <v>94</v>
      </c>
      <c r="BG26" s="5">
        <v>0</v>
      </c>
      <c r="BH26" s="5">
        <v>9</v>
      </c>
      <c r="BI26" s="5">
        <v>10</v>
      </c>
      <c r="BJ26" s="5">
        <v>134</v>
      </c>
    </row>
    <row r="27" spans="2:63" ht="30" customHeight="1" x14ac:dyDescent="0.25">
      <c r="L27" s="11" t="s">
        <v>543</v>
      </c>
      <c r="M27" s="16">
        <v>5478</v>
      </c>
      <c r="R27" t="s">
        <v>225</v>
      </c>
      <c r="AT27" s="19" t="s">
        <v>543</v>
      </c>
      <c r="AU27" s="25">
        <v>211</v>
      </c>
      <c r="AV27" s="25">
        <v>226</v>
      </c>
      <c r="AW27">
        <v>437</v>
      </c>
      <c r="AX27" s="19" t="s">
        <v>543</v>
      </c>
      <c r="AY27" s="25">
        <v>254</v>
      </c>
      <c r="AZ27" s="25">
        <v>175</v>
      </c>
      <c r="BA27" s="25">
        <v>8</v>
      </c>
      <c r="BB27" s="172">
        <v>437</v>
      </c>
      <c r="BC27" s="19" t="s">
        <v>543</v>
      </c>
      <c r="BD27" s="51">
        <v>161</v>
      </c>
      <c r="BE27" s="51">
        <v>77</v>
      </c>
      <c r="BF27" s="51">
        <v>156</v>
      </c>
      <c r="BG27" s="51">
        <v>3</v>
      </c>
      <c r="BH27" s="51">
        <v>4</v>
      </c>
      <c r="BI27" s="51">
        <v>2</v>
      </c>
      <c r="BJ27" s="51">
        <v>34</v>
      </c>
      <c r="BK27" s="137">
        <v>437</v>
      </c>
    </row>
    <row r="28" spans="2:63" x14ac:dyDescent="0.25">
      <c r="L28" s="11" t="s">
        <v>525</v>
      </c>
      <c r="M28" s="12"/>
      <c r="AT28" s="19" t="s">
        <v>545</v>
      </c>
      <c r="AU28" s="25"/>
      <c r="AV28" s="25"/>
      <c r="AX28" s="19" t="s">
        <v>545</v>
      </c>
      <c r="AY28" s="25"/>
      <c r="AZ28" s="25"/>
      <c r="BA28" s="25"/>
      <c r="BC28" s="19" t="s">
        <v>545</v>
      </c>
      <c r="BD28" s="5"/>
      <c r="BE28" s="5"/>
      <c r="BF28" s="5"/>
      <c r="BG28" s="5"/>
      <c r="BH28" s="5"/>
      <c r="BI28" s="5"/>
      <c r="BJ28" s="5"/>
    </row>
    <row r="29" spans="2:63" ht="21.75" customHeight="1" x14ac:dyDescent="0.25">
      <c r="B29" s="260"/>
      <c r="C29" s="322"/>
      <c r="D29" s="322"/>
      <c r="E29" s="322"/>
      <c r="F29" s="322"/>
      <c r="G29" s="322"/>
      <c r="H29" s="322"/>
      <c r="L29" s="11" t="s">
        <v>526</v>
      </c>
      <c r="M29" s="12"/>
      <c r="AT29" s="19" t="s">
        <v>544</v>
      </c>
      <c r="AU29" s="25"/>
      <c r="AV29" s="25"/>
      <c r="AW29" s="88"/>
      <c r="AX29" s="19" t="s">
        <v>544</v>
      </c>
      <c r="AY29" s="25"/>
      <c r="AZ29" s="25"/>
      <c r="BA29" s="25"/>
      <c r="BC29" s="19" t="s">
        <v>544</v>
      </c>
      <c r="BD29" s="5"/>
      <c r="BE29" s="5"/>
      <c r="BF29" s="5"/>
      <c r="BG29" s="5"/>
      <c r="BH29" s="5"/>
      <c r="BI29" s="5"/>
      <c r="BJ29" s="5"/>
    </row>
    <row r="30" spans="2:63" ht="18.75" x14ac:dyDescent="0.3">
      <c r="B30" s="260"/>
      <c r="C30" s="258"/>
      <c r="D30" s="207"/>
      <c r="E30" s="207"/>
      <c r="F30" s="207"/>
      <c r="G30" s="207"/>
      <c r="H30" s="207"/>
      <c r="I30" s="207"/>
      <c r="L30" s="42" t="s">
        <v>104</v>
      </c>
      <c r="M30" s="12"/>
      <c r="N30" s="87">
        <f>SUM(M17:M30)</f>
        <v>55633</v>
      </c>
      <c r="AT30" s="25" t="s">
        <v>237</v>
      </c>
      <c r="AU30" s="25">
        <f>AU27*100/AW27</f>
        <v>48.283752860411902</v>
      </c>
      <c r="AV30" s="25">
        <f>AV27*100/AW27</f>
        <v>51.716247139588098</v>
      </c>
      <c r="AX30" s="19" t="s">
        <v>237</v>
      </c>
      <c r="AY30" s="209">
        <f>AY27*100/BB27</f>
        <v>58.12356979405034</v>
      </c>
      <c r="AZ30" s="209">
        <f>AZ27*100/BB27</f>
        <v>40.045766590389015</v>
      </c>
      <c r="BA30" s="209">
        <f>BA27*100/BB27</f>
        <v>1.8306636155606408</v>
      </c>
      <c r="BC30" s="19" t="s">
        <v>237</v>
      </c>
      <c r="BD30" s="5">
        <f>BD27*100/437</f>
        <v>36.842105263157897</v>
      </c>
      <c r="BE30" s="5">
        <f t="shared" ref="BE30:BJ30" si="3">BE27*100/437</f>
        <v>17.620137299771166</v>
      </c>
      <c r="BF30" s="5">
        <f t="shared" si="3"/>
        <v>35.697940503432491</v>
      </c>
      <c r="BG30" s="5">
        <f t="shared" si="3"/>
        <v>0.68649885583524028</v>
      </c>
      <c r="BH30" s="5">
        <f t="shared" si="3"/>
        <v>0.91533180778032042</v>
      </c>
      <c r="BI30" s="5">
        <f t="shared" si="3"/>
        <v>0.45766590389016021</v>
      </c>
      <c r="BJ30" s="5">
        <f t="shared" si="3"/>
        <v>7.7803203661327229</v>
      </c>
    </row>
    <row r="31" spans="2:63" x14ac:dyDescent="0.25">
      <c r="B31" s="260"/>
      <c r="C31" s="207"/>
      <c r="D31" s="259"/>
      <c r="E31" s="207"/>
      <c r="F31" s="207"/>
      <c r="G31" s="207"/>
      <c r="H31" s="259"/>
      <c r="J31" s="207"/>
      <c r="K31" s="207"/>
    </row>
    <row r="32" spans="2:63" ht="15.75" thickBot="1" x14ac:dyDescent="0.3">
      <c r="B32" s="260"/>
      <c r="C32" s="207"/>
      <c r="D32" s="259"/>
      <c r="E32" s="207"/>
      <c r="F32" s="207"/>
      <c r="G32" s="207"/>
      <c r="H32" s="259"/>
      <c r="J32" s="207"/>
      <c r="K32" s="207"/>
    </row>
    <row r="33" spans="2:66" ht="31.5" customHeight="1" thickBot="1" x14ac:dyDescent="0.3">
      <c r="B33" s="260"/>
      <c r="C33" s="207"/>
      <c r="D33" s="259"/>
      <c r="E33" s="207"/>
      <c r="F33" s="207"/>
      <c r="G33" s="207"/>
      <c r="H33" s="259"/>
      <c r="AT33" s="320" t="s">
        <v>83</v>
      </c>
      <c r="AU33" s="321"/>
      <c r="AV33" s="321"/>
      <c r="AW33" s="321"/>
      <c r="AX33" s="321"/>
      <c r="BC33" s="323" t="s">
        <v>82</v>
      </c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</row>
    <row r="34" spans="2:66" ht="25.5" x14ac:dyDescent="0.25">
      <c r="B34" s="260"/>
      <c r="C34" s="207"/>
      <c r="D34" s="259"/>
      <c r="E34" s="207"/>
      <c r="F34" s="207"/>
      <c r="G34" s="207"/>
      <c r="H34" s="259"/>
      <c r="AT34" s="1" t="s">
        <v>1</v>
      </c>
      <c r="AU34" s="2" t="s">
        <v>650</v>
      </c>
      <c r="AV34" s="2" t="s">
        <v>651</v>
      </c>
      <c r="AW34" s="2" t="s">
        <v>652</v>
      </c>
      <c r="AX34" s="2" t="s">
        <v>653</v>
      </c>
      <c r="BC34" s="1" t="s">
        <v>1</v>
      </c>
      <c r="BD34" s="2" t="s">
        <v>654</v>
      </c>
      <c r="BE34" s="2" t="s">
        <v>655</v>
      </c>
      <c r="BF34" s="2" t="s">
        <v>656</v>
      </c>
      <c r="BG34" s="2" t="s">
        <v>657</v>
      </c>
      <c r="BH34" s="2" t="s">
        <v>658</v>
      </c>
      <c r="BI34" s="2" t="s">
        <v>659</v>
      </c>
      <c r="BJ34" s="2" t="s">
        <v>660</v>
      </c>
      <c r="BK34" s="2" t="s">
        <v>661</v>
      </c>
      <c r="BL34" s="2" t="s">
        <v>662</v>
      </c>
      <c r="BM34" s="2" t="s">
        <v>459</v>
      </c>
    </row>
    <row r="35" spans="2:66" x14ac:dyDescent="0.25">
      <c r="AT35" s="19" t="s">
        <v>37</v>
      </c>
      <c r="AU35" s="5"/>
      <c r="AV35" s="5"/>
      <c r="AW35" s="5"/>
      <c r="AX35" s="5"/>
      <c r="BC35" s="19" t="s">
        <v>37</v>
      </c>
      <c r="BD35" s="5"/>
      <c r="BE35" s="5"/>
      <c r="BF35" s="5"/>
      <c r="BG35" s="5"/>
      <c r="BH35" s="5"/>
      <c r="BI35" s="5"/>
      <c r="BJ35" s="5"/>
      <c r="BK35" s="5"/>
      <c r="BL35" s="5"/>
      <c r="BM35" s="5"/>
    </row>
    <row r="36" spans="2:66" x14ac:dyDescent="0.25">
      <c r="AT36" s="19" t="s">
        <v>38</v>
      </c>
      <c r="AU36" s="5">
        <v>154</v>
      </c>
      <c r="AV36" s="5">
        <v>128</v>
      </c>
      <c r="AW36" s="5">
        <v>7</v>
      </c>
      <c r="AX36" s="5">
        <v>0</v>
      </c>
      <c r="BC36" s="19" t="s">
        <v>38</v>
      </c>
      <c r="BD36" s="5">
        <v>258</v>
      </c>
      <c r="BE36" s="5">
        <v>3</v>
      </c>
      <c r="BF36" s="5">
        <v>19</v>
      </c>
      <c r="BG36" s="5">
        <v>5</v>
      </c>
      <c r="BH36" s="5">
        <v>1</v>
      </c>
      <c r="BI36" s="5">
        <v>3</v>
      </c>
      <c r="BJ36" s="5">
        <v>1</v>
      </c>
      <c r="BK36" s="5">
        <v>1</v>
      </c>
      <c r="BL36" s="5">
        <v>1</v>
      </c>
      <c r="BM36" s="5">
        <v>1</v>
      </c>
    </row>
    <row r="37" spans="2:66" x14ac:dyDescent="0.25">
      <c r="AT37" s="19" t="s">
        <v>75</v>
      </c>
      <c r="AU37" s="5">
        <v>115</v>
      </c>
      <c r="AV37" s="5">
        <v>146</v>
      </c>
      <c r="AW37" s="5">
        <v>14</v>
      </c>
      <c r="AX37" s="5">
        <v>3</v>
      </c>
      <c r="BC37" s="19" t="s">
        <v>75</v>
      </c>
      <c r="BD37" s="5">
        <v>247</v>
      </c>
      <c r="BE37" s="5">
        <v>2</v>
      </c>
      <c r="BF37" s="5">
        <v>20</v>
      </c>
      <c r="BG37" s="5">
        <v>1</v>
      </c>
      <c r="BH37" s="5">
        <v>6</v>
      </c>
      <c r="BI37" s="5">
        <v>1</v>
      </c>
      <c r="BJ37" s="5">
        <v>6</v>
      </c>
      <c r="BK37" s="5">
        <v>6</v>
      </c>
      <c r="BL37" s="5">
        <v>6</v>
      </c>
      <c r="BM37" s="5">
        <v>6</v>
      </c>
    </row>
    <row r="38" spans="2:66" x14ac:dyDescent="0.25">
      <c r="AT38" s="19" t="s">
        <v>169</v>
      </c>
      <c r="AU38" s="5">
        <v>115</v>
      </c>
      <c r="AV38" s="5">
        <v>168</v>
      </c>
      <c r="AW38" s="5">
        <v>10</v>
      </c>
      <c r="AX38" s="5">
        <v>2</v>
      </c>
      <c r="BC38" s="19" t="s">
        <v>169</v>
      </c>
      <c r="BD38" s="5">
        <v>271</v>
      </c>
      <c r="BE38" s="5">
        <v>1</v>
      </c>
      <c r="BF38" s="5">
        <v>15</v>
      </c>
      <c r="BG38" s="5">
        <v>1</v>
      </c>
      <c r="BH38" s="5">
        <v>4</v>
      </c>
      <c r="BI38" s="5">
        <v>2</v>
      </c>
      <c r="BJ38" s="5">
        <v>1</v>
      </c>
      <c r="BK38" s="5">
        <v>1</v>
      </c>
      <c r="BL38" s="5">
        <v>1</v>
      </c>
      <c r="BM38" s="5">
        <v>1</v>
      </c>
    </row>
    <row r="39" spans="2:66" x14ac:dyDescent="0.25">
      <c r="AT39" s="25" t="s">
        <v>237</v>
      </c>
      <c r="AU39" s="210">
        <f>AU38*100/295</f>
        <v>38.983050847457626</v>
      </c>
      <c r="AV39" s="210">
        <f>AV38*100/295</f>
        <v>56.949152542372879</v>
      </c>
      <c r="AW39" s="210">
        <f>AW38*100/295</f>
        <v>3.3898305084745761</v>
      </c>
      <c r="AX39" s="210">
        <f>AX38*100/295</f>
        <v>0.67796610169491522</v>
      </c>
      <c r="BC39" s="25" t="s">
        <v>237</v>
      </c>
      <c r="BD39" s="210">
        <f>BD38*100/295</f>
        <v>91.86440677966101</v>
      </c>
      <c r="BE39" s="210">
        <f t="shared" ref="BE39:BJ39" si="4">BE38*100/295</f>
        <v>0.33898305084745761</v>
      </c>
      <c r="BF39" s="210">
        <f t="shared" si="4"/>
        <v>5.0847457627118642</v>
      </c>
      <c r="BG39" s="210">
        <f t="shared" si="4"/>
        <v>0.33898305084745761</v>
      </c>
      <c r="BH39" s="210">
        <f t="shared" si="4"/>
        <v>1.3559322033898304</v>
      </c>
      <c r="BI39" s="210">
        <f t="shared" si="4"/>
        <v>0.67796610169491522</v>
      </c>
      <c r="BJ39" s="210">
        <f t="shared" si="4"/>
        <v>0.33898305084745761</v>
      </c>
      <c r="BK39" s="210">
        <f>BK38*100/295</f>
        <v>0.33898305084745761</v>
      </c>
      <c r="BL39" s="210">
        <f>BL38*100/295</f>
        <v>0.33898305084745761</v>
      </c>
      <c r="BM39" s="210">
        <f>BM38*100/295</f>
        <v>0.33898305084745761</v>
      </c>
    </row>
    <row r="40" spans="2:66" x14ac:dyDescent="0.25">
      <c r="AT40" s="19" t="s">
        <v>527</v>
      </c>
      <c r="AU40" s="5">
        <v>157</v>
      </c>
      <c r="AV40" s="5">
        <v>199</v>
      </c>
      <c r="AW40" s="5">
        <v>62</v>
      </c>
      <c r="AX40" s="5">
        <v>11</v>
      </c>
      <c r="BC40" s="19" t="s">
        <v>527</v>
      </c>
      <c r="BD40" s="5">
        <v>405</v>
      </c>
      <c r="BE40" s="5">
        <v>4</v>
      </c>
      <c r="BF40" s="5">
        <v>15</v>
      </c>
      <c r="BG40" s="5">
        <v>0</v>
      </c>
      <c r="BH40" s="5">
        <v>3</v>
      </c>
      <c r="BI40" s="5">
        <v>2</v>
      </c>
      <c r="BJ40" s="5">
        <v>0</v>
      </c>
      <c r="BK40" s="5">
        <v>0</v>
      </c>
      <c r="BL40" s="5">
        <v>0</v>
      </c>
      <c r="BM40" s="5">
        <v>0</v>
      </c>
    </row>
    <row r="41" spans="2:66" ht="48" customHeight="1" x14ac:dyDescent="0.25">
      <c r="AT41" s="19" t="s">
        <v>543</v>
      </c>
      <c r="AU41" s="5">
        <v>170</v>
      </c>
      <c r="AV41" s="5">
        <v>223</v>
      </c>
      <c r="AW41" s="5">
        <v>36</v>
      </c>
      <c r="AX41" s="5">
        <v>8</v>
      </c>
      <c r="AY41" s="137">
        <v>437</v>
      </c>
      <c r="BC41" s="19" t="s">
        <v>543</v>
      </c>
      <c r="BD41" s="5">
        <v>403</v>
      </c>
      <c r="BE41" s="5">
        <v>4</v>
      </c>
      <c r="BF41" s="5">
        <v>19</v>
      </c>
      <c r="BG41" s="5">
        <v>1</v>
      </c>
      <c r="BH41" s="5">
        <v>4</v>
      </c>
      <c r="BI41" s="5">
        <v>2</v>
      </c>
      <c r="BJ41" s="5">
        <v>3</v>
      </c>
      <c r="BK41" s="5">
        <v>1</v>
      </c>
      <c r="BL41" s="5">
        <v>0</v>
      </c>
      <c r="BM41" s="5">
        <v>0</v>
      </c>
      <c r="BN41" s="137">
        <v>437</v>
      </c>
    </row>
    <row r="42" spans="2:66" x14ac:dyDescent="0.25">
      <c r="AT42" s="19" t="s">
        <v>545</v>
      </c>
      <c r="AU42" s="5"/>
      <c r="AV42" s="5"/>
      <c r="AW42" s="5"/>
      <c r="AX42" s="5"/>
      <c r="BC42" s="19" t="s">
        <v>545</v>
      </c>
      <c r="BD42" s="5"/>
      <c r="BE42" s="5"/>
      <c r="BF42" s="5"/>
      <c r="BG42" s="5"/>
      <c r="BH42" s="5"/>
      <c r="BI42" s="5"/>
      <c r="BJ42" s="5"/>
      <c r="BK42" s="5"/>
      <c r="BL42" s="5"/>
      <c r="BM42" s="5"/>
    </row>
    <row r="43" spans="2:66" x14ac:dyDescent="0.25">
      <c r="AT43" s="19" t="s">
        <v>544</v>
      </c>
      <c r="AU43" s="5"/>
      <c r="AV43" s="5"/>
      <c r="AW43" s="5"/>
      <c r="AX43" s="5"/>
      <c r="BC43" s="19" t="s">
        <v>544</v>
      </c>
      <c r="BD43" s="5"/>
      <c r="BE43" s="5"/>
      <c r="BF43" s="5"/>
      <c r="BG43" s="5"/>
      <c r="BH43" s="5"/>
      <c r="BI43" s="5"/>
      <c r="BJ43" s="5"/>
      <c r="BK43" s="5"/>
      <c r="BL43" s="5"/>
      <c r="BM43" s="5"/>
    </row>
    <row r="44" spans="2:66" x14ac:dyDescent="0.25">
      <c r="AT44" s="25" t="s">
        <v>237</v>
      </c>
      <c r="AU44" s="210">
        <f>AU41*100/437</f>
        <v>38.901601830663616</v>
      </c>
      <c r="AV44" s="210">
        <f>AV41*100/437</f>
        <v>51.029748283752859</v>
      </c>
      <c r="AW44" s="210">
        <f>AW41*100/437</f>
        <v>8.2379862700228834</v>
      </c>
      <c r="AX44" s="210">
        <f>AX41*100/437</f>
        <v>1.8306636155606408</v>
      </c>
      <c r="BC44" s="25" t="s">
        <v>237</v>
      </c>
      <c r="BD44" s="210">
        <f>BD41*100/437</f>
        <v>92.219679633867273</v>
      </c>
      <c r="BE44" s="210">
        <f t="shared" ref="BE44:BM44" si="5">BE41*100/437</f>
        <v>0.91533180778032042</v>
      </c>
      <c r="BF44" s="210">
        <f t="shared" si="5"/>
        <v>4.3478260869565215</v>
      </c>
      <c r="BG44" s="210">
        <f t="shared" si="5"/>
        <v>0.2288329519450801</v>
      </c>
      <c r="BH44" s="210">
        <f t="shared" si="5"/>
        <v>0.91533180778032042</v>
      </c>
      <c r="BI44" s="210">
        <f t="shared" si="5"/>
        <v>0.45766590389016021</v>
      </c>
      <c r="BJ44" s="210">
        <f t="shared" si="5"/>
        <v>0.68649885583524028</v>
      </c>
      <c r="BK44" s="210">
        <f t="shared" si="5"/>
        <v>0.2288329519450801</v>
      </c>
      <c r="BL44" s="210">
        <f t="shared" si="5"/>
        <v>0</v>
      </c>
      <c r="BM44" s="210">
        <f t="shared" si="5"/>
        <v>0</v>
      </c>
    </row>
    <row r="45" spans="2:66" ht="32.25" customHeight="1" x14ac:dyDescent="0.25"/>
    <row r="46" spans="2:66" ht="33" customHeight="1" x14ac:dyDescent="0.25">
      <c r="AT46" s="278" t="s">
        <v>86</v>
      </c>
      <c r="AU46" s="280"/>
      <c r="AZ46" s="267"/>
      <c r="BA46" s="268"/>
      <c r="BB46" s="268"/>
      <c r="BC46" s="268"/>
      <c r="BD46" s="268"/>
    </row>
    <row r="47" spans="2:66" x14ac:dyDescent="0.25">
      <c r="AT47" s="21">
        <v>2024</v>
      </c>
      <c r="AU47" s="14" t="s">
        <v>41</v>
      </c>
      <c r="AZ47" s="17"/>
      <c r="BA47" s="26"/>
      <c r="BB47" s="26"/>
      <c r="BC47" s="26"/>
      <c r="BD47" s="26"/>
    </row>
    <row r="48" spans="2:66" x14ac:dyDescent="0.25">
      <c r="AT48" s="22" t="s">
        <v>42</v>
      </c>
      <c r="AU48" s="290">
        <v>510</v>
      </c>
      <c r="AZ48" s="19"/>
      <c r="BA48" s="25"/>
      <c r="BB48" s="25"/>
      <c r="BC48" s="25"/>
      <c r="BD48" s="25"/>
    </row>
    <row r="49" spans="46:54" x14ac:dyDescent="0.25">
      <c r="AT49" s="19" t="s">
        <v>43</v>
      </c>
      <c r="AU49" s="291"/>
      <c r="AZ49" s="19"/>
      <c r="BA49" s="50"/>
      <c r="BB49" s="50"/>
    </row>
    <row r="50" spans="46:54" x14ac:dyDescent="0.25">
      <c r="AT50" s="19" t="s">
        <v>44</v>
      </c>
      <c r="AU50" s="292"/>
    </row>
    <row r="51" spans="46:54" x14ac:dyDescent="0.25">
      <c r="AT51" s="19" t="s">
        <v>45</v>
      </c>
      <c r="AU51" s="290">
        <v>494</v>
      </c>
    </row>
    <row r="52" spans="46:54" x14ac:dyDescent="0.25">
      <c r="AT52" s="19" t="s">
        <v>46</v>
      </c>
      <c r="AU52" s="291"/>
    </row>
    <row r="53" spans="46:54" x14ac:dyDescent="0.25">
      <c r="AT53" s="19" t="s">
        <v>47</v>
      </c>
      <c r="AU53" s="292"/>
    </row>
    <row r="54" spans="46:54" x14ac:dyDescent="0.25">
      <c r="AT54" s="19" t="s">
        <v>48</v>
      </c>
      <c r="AU54" s="317"/>
    </row>
    <row r="55" spans="46:54" x14ac:dyDescent="0.25">
      <c r="AT55" s="19" t="s">
        <v>49</v>
      </c>
      <c r="AU55" s="318"/>
    </row>
    <row r="56" spans="46:54" x14ac:dyDescent="0.25">
      <c r="AT56" s="19" t="s">
        <v>50</v>
      </c>
      <c r="AU56" s="319"/>
    </row>
    <row r="57" spans="46:54" x14ac:dyDescent="0.25">
      <c r="AT57" s="19" t="s">
        <v>51</v>
      </c>
      <c r="AU57" s="290"/>
    </row>
    <row r="58" spans="46:54" x14ac:dyDescent="0.25">
      <c r="AT58" s="19" t="s">
        <v>52</v>
      </c>
      <c r="AU58" s="291"/>
    </row>
    <row r="59" spans="46:54" x14ac:dyDescent="0.25">
      <c r="AT59" s="19" t="s">
        <v>53</v>
      </c>
      <c r="AU59" s="292"/>
    </row>
    <row r="60" spans="46:54" x14ac:dyDescent="0.25">
      <c r="AT60" s="184"/>
      <c r="AU60" s="211"/>
    </row>
    <row r="63" spans="46:54" s="20" customFormat="1" x14ac:dyDescent="0.25"/>
    <row r="64" spans="46:54" customFormat="1" x14ac:dyDescent="0.25"/>
    <row r="65" spans="1:92" ht="23.25" x14ac:dyDescent="0.35">
      <c r="B65" s="313" t="s">
        <v>87</v>
      </c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AW65" s="316" t="s">
        <v>103</v>
      </c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</row>
    <row r="68" spans="1:92" ht="51.75" customHeight="1" x14ac:dyDescent="0.25">
      <c r="A68" s="267" t="s">
        <v>548</v>
      </c>
      <c r="B68" s="268"/>
      <c r="C68" s="268"/>
      <c r="D68" s="268"/>
      <c r="E68" s="268"/>
      <c r="G68" s="182"/>
      <c r="H68" s="312" t="s">
        <v>54</v>
      </c>
      <c r="I68" s="312"/>
      <c r="J68" s="312"/>
      <c r="K68" s="312"/>
      <c r="N68" s="267" t="s">
        <v>73</v>
      </c>
      <c r="O68" s="268"/>
      <c r="P68" s="268"/>
      <c r="Q68" s="268"/>
      <c r="T68" s="278" t="s">
        <v>102</v>
      </c>
      <c r="U68" s="279"/>
      <c r="V68" s="280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S68" s="267" t="s">
        <v>105</v>
      </c>
      <c r="AT68" s="268"/>
      <c r="AU68" s="268"/>
      <c r="AV68" s="268"/>
      <c r="AY68" s="267" t="s">
        <v>106</v>
      </c>
      <c r="AZ68" s="268"/>
      <c r="BA68" s="268"/>
      <c r="BB68" s="268"/>
      <c r="BC68" s="268"/>
      <c r="BD68" s="268"/>
      <c r="BE68" s="268"/>
      <c r="BF68" s="268"/>
      <c r="BG68" s="268"/>
      <c r="BQ68" s="267" t="s">
        <v>73</v>
      </c>
      <c r="BR68" s="268"/>
      <c r="BS68" s="268"/>
      <c r="BT68" s="268"/>
      <c r="BU68" s="268"/>
      <c r="BZ68" s="278" t="s">
        <v>107</v>
      </c>
      <c r="CA68" s="279"/>
      <c r="CB68" s="279"/>
      <c r="CC68" s="280"/>
      <c r="CJ68" s="267" t="s">
        <v>73</v>
      </c>
      <c r="CK68" s="268"/>
      <c r="CL68" s="268"/>
      <c r="CM68" s="268"/>
      <c r="CN68" s="268"/>
    </row>
    <row r="69" spans="1:92" ht="60" x14ac:dyDescent="0.25">
      <c r="A69" s="186">
        <v>2024</v>
      </c>
      <c r="B69" s="205" t="s">
        <v>619</v>
      </c>
      <c r="C69" s="205" t="s">
        <v>620</v>
      </c>
      <c r="D69" s="186" t="s">
        <v>104</v>
      </c>
      <c r="E69" s="189" t="s">
        <v>237</v>
      </c>
      <c r="G69" s="39"/>
      <c r="H69" s="26" t="s">
        <v>65</v>
      </c>
      <c r="I69" s="26" t="s">
        <v>535</v>
      </c>
      <c r="J69" s="24" t="s">
        <v>524</v>
      </c>
      <c r="K69" s="24" t="s">
        <v>238</v>
      </c>
      <c r="L69" s="43"/>
      <c r="N69" s="17"/>
      <c r="O69" s="26" t="s">
        <v>669</v>
      </c>
      <c r="P69" s="26" t="s">
        <v>670</v>
      </c>
      <c r="Q69" s="26"/>
      <c r="T69" s="17"/>
      <c r="U69" s="26" t="s">
        <v>671</v>
      </c>
      <c r="V69" s="26" t="s">
        <v>672</v>
      </c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S69" s="31">
        <v>2024</v>
      </c>
      <c r="AT69" s="26" t="s">
        <v>858</v>
      </c>
      <c r="AU69" s="26" t="s">
        <v>859</v>
      </c>
      <c r="AV69" s="24" t="s">
        <v>215</v>
      </c>
      <c r="AW69" s="24" t="s">
        <v>237</v>
      </c>
      <c r="AX69" s="159"/>
      <c r="AY69" s="26" t="s">
        <v>65</v>
      </c>
      <c r="AZ69" s="26" t="s">
        <v>552</v>
      </c>
      <c r="BA69" s="26" t="s">
        <v>553</v>
      </c>
      <c r="BB69" s="26" t="s">
        <v>215</v>
      </c>
      <c r="BC69" s="26" t="s">
        <v>237</v>
      </c>
      <c r="BD69" s="26" t="s">
        <v>606</v>
      </c>
      <c r="BE69" s="26" t="s">
        <v>607</v>
      </c>
      <c r="BF69" s="26" t="s">
        <v>215</v>
      </c>
      <c r="BG69" s="26" t="s">
        <v>237</v>
      </c>
      <c r="BQ69" s="17"/>
      <c r="BR69" s="24" t="s">
        <v>219</v>
      </c>
      <c r="BS69" s="24" t="s">
        <v>221</v>
      </c>
      <c r="BT69" s="24" t="s">
        <v>218</v>
      </c>
      <c r="BU69" s="24" t="s">
        <v>220</v>
      </c>
      <c r="BZ69" s="17"/>
      <c r="CA69" s="26" t="s">
        <v>866</v>
      </c>
      <c r="CB69" s="26" t="s">
        <v>867</v>
      </c>
      <c r="CC69" s="26" t="s">
        <v>868</v>
      </c>
      <c r="CJ69" s="17"/>
      <c r="CK69" s="24" t="s">
        <v>522</v>
      </c>
      <c r="CL69" s="24" t="s">
        <v>503</v>
      </c>
      <c r="CM69" s="24"/>
      <c r="CN69" s="24"/>
    </row>
    <row r="70" spans="1:92" ht="30" x14ac:dyDescent="0.25">
      <c r="A70" s="15" t="s">
        <v>595</v>
      </c>
      <c r="B70" s="12">
        <v>143</v>
      </c>
      <c r="C70" s="12">
        <v>55</v>
      </c>
      <c r="D70" s="12">
        <f t="shared" ref="D70:D75" si="6">SUM(B70:C70)</f>
        <v>198</v>
      </c>
      <c r="E70" s="185">
        <f>D70*100/F72</f>
        <v>29.508196721311474</v>
      </c>
      <c r="F70" s="12"/>
      <c r="G70" s="183"/>
      <c r="H70" s="91" t="s">
        <v>663</v>
      </c>
      <c r="I70" s="12">
        <v>90</v>
      </c>
      <c r="J70" s="12">
        <v>98</v>
      </c>
      <c r="K70" s="185">
        <f t="shared" ref="K70:K75" si="7">J70*100/752</f>
        <v>13.031914893617021</v>
      </c>
      <c r="L70" s="88"/>
      <c r="N70" s="19" t="s">
        <v>37</v>
      </c>
      <c r="O70" s="25"/>
      <c r="P70" s="25"/>
      <c r="Q70" s="25"/>
      <c r="T70" s="19" t="s">
        <v>37</v>
      </c>
      <c r="U70" s="25"/>
      <c r="V70" s="25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S70" s="99" t="s">
        <v>584</v>
      </c>
      <c r="AT70" s="12">
        <v>39</v>
      </c>
      <c r="AU70" s="12">
        <v>50</v>
      </c>
      <c r="AV70" s="12">
        <f t="shared" ref="AV70:AV75" si="8">AT70+AU70</f>
        <v>89</v>
      </c>
      <c r="AW70" s="212">
        <f>AV70*100/291</f>
        <v>30.584192439862544</v>
      </c>
      <c r="AX70" s="173"/>
      <c r="AY70" s="101" t="s">
        <v>755</v>
      </c>
      <c r="AZ70" s="101">
        <v>12</v>
      </c>
      <c r="BA70" s="12">
        <v>12</v>
      </c>
      <c r="BB70" s="12">
        <f t="shared" ref="BB70:BB75" si="9">AZ70+BA70</f>
        <v>24</v>
      </c>
      <c r="BC70" s="12">
        <f t="shared" ref="BC70:BC75" si="10">BB70*100/291</f>
        <v>8.2474226804123703</v>
      </c>
      <c r="BD70" s="224">
        <v>24</v>
      </c>
      <c r="BE70" s="224">
        <v>17</v>
      </c>
      <c r="BF70" s="145">
        <f t="shared" ref="BF70:BF75" si="11">BD70+BE70</f>
        <v>41</v>
      </c>
      <c r="BG70" s="12">
        <f t="shared" ref="BG70:BG75" si="12">BF70*100/291</f>
        <v>14.0893470790378</v>
      </c>
      <c r="BQ70" s="33" t="s">
        <v>38</v>
      </c>
      <c r="BR70" s="25">
        <v>176</v>
      </c>
      <c r="BS70" s="25">
        <v>0</v>
      </c>
      <c r="BT70" s="25">
        <v>86</v>
      </c>
      <c r="BU70" s="25">
        <v>0</v>
      </c>
      <c r="BZ70" s="33" t="s">
        <v>37</v>
      </c>
      <c r="CA70" s="25"/>
      <c r="CB70" s="25"/>
      <c r="CC70" s="25"/>
      <c r="CJ70" s="33" t="s">
        <v>38</v>
      </c>
      <c r="CK70" s="25"/>
      <c r="CL70" s="25"/>
      <c r="CM70" s="25"/>
      <c r="CN70" s="25"/>
    </row>
    <row r="71" spans="1:92" ht="31.5" x14ac:dyDescent="0.35">
      <c r="A71" s="15" t="s">
        <v>596</v>
      </c>
      <c r="B71" s="12">
        <v>187</v>
      </c>
      <c r="C71" s="12">
        <v>56</v>
      </c>
      <c r="D71" s="12">
        <f t="shared" si="6"/>
        <v>243</v>
      </c>
      <c r="E71" s="185">
        <f>D71*100/F72</f>
        <v>36.214605067064085</v>
      </c>
      <c r="F71" s="12"/>
      <c r="G71" s="183"/>
      <c r="H71" s="91" t="s">
        <v>664</v>
      </c>
      <c r="I71" s="12">
        <v>159</v>
      </c>
      <c r="J71" s="12">
        <v>165</v>
      </c>
      <c r="K71" s="185">
        <f t="shared" si="7"/>
        <v>21.941489361702128</v>
      </c>
      <c r="L71" s="88"/>
      <c r="N71" s="19" t="s">
        <v>38</v>
      </c>
      <c r="O71" s="25">
        <v>413</v>
      </c>
      <c r="P71" s="25">
        <v>145</v>
      </c>
      <c r="Q71" s="25"/>
      <c r="T71" s="19" t="s">
        <v>38</v>
      </c>
      <c r="U71" s="25">
        <v>391</v>
      </c>
      <c r="V71" s="25">
        <v>167</v>
      </c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S71" s="99" t="s">
        <v>585</v>
      </c>
      <c r="AT71" s="12">
        <v>61</v>
      </c>
      <c r="AU71" s="12">
        <v>38</v>
      </c>
      <c r="AV71" s="12">
        <f t="shared" si="8"/>
        <v>99</v>
      </c>
      <c r="AW71" s="212">
        <f>AV71*100/291</f>
        <v>34.020618556701031</v>
      </c>
      <c r="AX71" s="173"/>
      <c r="AY71" s="101" t="s">
        <v>756</v>
      </c>
      <c r="AZ71" s="101">
        <v>35</v>
      </c>
      <c r="BA71" s="12">
        <v>46</v>
      </c>
      <c r="BB71" s="12">
        <f t="shared" si="9"/>
        <v>81</v>
      </c>
      <c r="BC71" s="12">
        <f t="shared" si="10"/>
        <v>27.835051546391753</v>
      </c>
      <c r="BD71" s="224">
        <v>52</v>
      </c>
      <c r="BE71" s="224">
        <v>49</v>
      </c>
      <c r="BF71" s="145">
        <f t="shared" si="11"/>
        <v>101</v>
      </c>
      <c r="BG71" s="12">
        <f t="shared" si="12"/>
        <v>34.707903780068726</v>
      </c>
      <c r="BQ71" s="33" t="s">
        <v>75</v>
      </c>
      <c r="BR71" s="25">
        <v>76</v>
      </c>
      <c r="BS71" s="25">
        <v>133</v>
      </c>
      <c r="BT71" s="25">
        <v>46</v>
      </c>
      <c r="BU71" s="25">
        <v>56</v>
      </c>
      <c r="BZ71" s="33" t="s">
        <v>38</v>
      </c>
      <c r="CA71" s="25">
        <v>147</v>
      </c>
      <c r="CB71" s="25">
        <v>97</v>
      </c>
      <c r="CC71" s="75">
        <v>18</v>
      </c>
      <c r="CD71" s="214">
        <f>SUM(CA72+CB72+CC72)</f>
        <v>311</v>
      </c>
      <c r="CJ71" s="33" t="s">
        <v>75</v>
      </c>
      <c r="CK71" s="25"/>
      <c r="CL71" s="25"/>
      <c r="CM71" s="25"/>
      <c r="CN71" s="25"/>
    </row>
    <row r="72" spans="1:92" ht="31.5" x14ac:dyDescent="0.35">
      <c r="A72" s="15" t="s">
        <v>597</v>
      </c>
      <c r="B72" s="12">
        <v>175</v>
      </c>
      <c r="C72" s="12">
        <v>55</v>
      </c>
      <c r="D72" s="12">
        <f t="shared" si="6"/>
        <v>230</v>
      </c>
      <c r="E72" s="185">
        <f>D72*100/F72</f>
        <v>34.277198211624444</v>
      </c>
      <c r="F72" s="12">
        <f>SUM(B70:C72)</f>
        <v>671</v>
      </c>
      <c r="G72" s="183"/>
      <c r="H72" s="91" t="s">
        <v>665</v>
      </c>
      <c r="I72" s="12">
        <v>168</v>
      </c>
      <c r="J72" s="12">
        <v>185</v>
      </c>
      <c r="K72" s="185">
        <f t="shared" si="7"/>
        <v>24.601063829787233</v>
      </c>
      <c r="L72" s="88"/>
      <c r="N72" s="19" t="s">
        <v>75</v>
      </c>
      <c r="O72" s="25">
        <v>405</v>
      </c>
      <c r="P72" s="25">
        <v>134</v>
      </c>
      <c r="Q72" s="25"/>
      <c r="T72" s="19" t="s">
        <v>75</v>
      </c>
      <c r="U72" s="25">
        <v>380</v>
      </c>
      <c r="V72" s="25">
        <v>159</v>
      </c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S72" s="99" t="s">
        <v>586</v>
      </c>
      <c r="AT72" s="12">
        <v>71</v>
      </c>
      <c r="AU72" s="12">
        <v>32</v>
      </c>
      <c r="AV72" s="12">
        <f t="shared" si="8"/>
        <v>103</v>
      </c>
      <c r="AW72" s="212">
        <f>AV72*100/291</f>
        <v>35.395189003436428</v>
      </c>
      <c r="AX72" s="173"/>
      <c r="AY72" s="101" t="s">
        <v>757</v>
      </c>
      <c r="AZ72" s="101">
        <v>35</v>
      </c>
      <c r="BA72" s="12">
        <v>29</v>
      </c>
      <c r="BB72" s="12">
        <f t="shared" si="9"/>
        <v>64</v>
      </c>
      <c r="BC72" s="12">
        <f t="shared" si="10"/>
        <v>21.993127147766323</v>
      </c>
      <c r="BD72" s="224">
        <v>52</v>
      </c>
      <c r="BE72" s="224">
        <v>41</v>
      </c>
      <c r="BF72" s="145">
        <f t="shared" si="11"/>
        <v>93</v>
      </c>
      <c r="BG72" s="12">
        <f t="shared" si="12"/>
        <v>31.958762886597938</v>
      </c>
      <c r="BQ72" s="33" t="s">
        <v>169</v>
      </c>
      <c r="BR72" s="25">
        <v>59</v>
      </c>
      <c r="BS72" s="25">
        <v>32</v>
      </c>
      <c r="BT72" s="25">
        <v>43</v>
      </c>
      <c r="BU72" s="25">
        <v>46</v>
      </c>
      <c r="BZ72" s="33" t="s">
        <v>75</v>
      </c>
      <c r="CA72" s="25">
        <v>152</v>
      </c>
      <c r="CB72" s="25">
        <v>153</v>
      </c>
      <c r="CC72" s="75">
        <v>6</v>
      </c>
      <c r="CD72" s="214"/>
      <c r="CJ72" s="33" t="s">
        <v>169</v>
      </c>
      <c r="CK72" s="25"/>
      <c r="CL72" s="25"/>
      <c r="CM72" s="25"/>
      <c r="CN72" s="25"/>
    </row>
    <row r="73" spans="1:92" ht="31.5" x14ac:dyDescent="0.35">
      <c r="A73" s="15" t="s">
        <v>621</v>
      </c>
      <c r="B73" s="12">
        <v>205</v>
      </c>
      <c r="C73" s="12">
        <v>66</v>
      </c>
      <c r="D73" s="12">
        <f t="shared" si="6"/>
        <v>271</v>
      </c>
      <c r="E73" s="185">
        <f>D73*100/752</f>
        <v>36.037234042553195</v>
      </c>
      <c r="F73" s="12">
        <f>SUM(B73:C75)</f>
        <v>752</v>
      </c>
      <c r="G73" s="183"/>
      <c r="H73" s="91" t="s">
        <v>666</v>
      </c>
      <c r="I73" s="12">
        <v>120</v>
      </c>
      <c r="J73" s="12">
        <v>154</v>
      </c>
      <c r="K73" s="185">
        <f t="shared" si="7"/>
        <v>20.478723404255319</v>
      </c>
      <c r="L73" s="88"/>
      <c r="N73" s="19" t="s">
        <v>169</v>
      </c>
      <c r="O73" s="25">
        <v>312</v>
      </c>
      <c r="P73" s="25">
        <v>138</v>
      </c>
      <c r="Q73" s="25"/>
      <c r="T73" s="19" t="s">
        <v>169</v>
      </c>
      <c r="U73" s="25">
        <v>324</v>
      </c>
      <c r="V73" s="25">
        <v>126</v>
      </c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S73" s="257" t="s">
        <v>752</v>
      </c>
      <c r="AT73" s="47">
        <v>80</v>
      </c>
      <c r="AU73" s="47">
        <v>40</v>
      </c>
      <c r="AV73" s="47">
        <f t="shared" si="8"/>
        <v>120</v>
      </c>
      <c r="AW73" s="244">
        <f>AV73*100/339</f>
        <v>35.398230088495573</v>
      </c>
      <c r="AX73" s="173"/>
      <c r="AY73" s="101" t="s">
        <v>758</v>
      </c>
      <c r="AZ73" s="101">
        <v>37</v>
      </c>
      <c r="BA73" s="12">
        <v>19</v>
      </c>
      <c r="BB73" s="12">
        <f t="shared" si="9"/>
        <v>56</v>
      </c>
      <c r="BC73" s="12">
        <f t="shared" si="10"/>
        <v>19.243986254295532</v>
      </c>
      <c r="BD73" s="224">
        <v>29</v>
      </c>
      <c r="BE73" s="224">
        <v>18</v>
      </c>
      <c r="BF73" s="145">
        <f t="shared" si="11"/>
        <v>47</v>
      </c>
      <c r="BG73" s="12">
        <f t="shared" si="12"/>
        <v>16.151202749140893</v>
      </c>
      <c r="BQ73" s="108" t="s">
        <v>364</v>
      </c>
      <c r="BR73" s="209"/>
      <c r="BS73" s="25"/>
      <c r="BT73" s="25">
        <v>89</v>
      </c>
      <c r="BU73" s="25"/>
      <c r="BZ73" s="33" t="s">
        <v>169</v>
      </c>
      <c r="CA73" s="25">
        <v>103</v>
      </c>
      <c r="CB73" s="25">
        <v>72</v>
      </c>
      <c r="CC73" s="75">
        <v>5</v>
      </c>
      <c r="CD73" s="214">
        <f>SUM(CA73:CC73)</f>
        <v>180</v>
      </c>
      <c r="CJ73" s="108" t="s">
        <v>364</v>
      </c>
      <c r="CK73" s="209"/>
      <c r="CL73" s="25"/>
      <c r="CM73" s="25"/>
      <c r="CN73" s="25"/>
    </row>
    <row r="74" spans="1:92" ht="30" x14ac:dyDescent="0.25">
      <c r="A74" s="15" t="s">
        <v>622</v>
      </c>
      <c r="B74" s="12">
        <v>201</v>
      </c>
      <c r="C74" s="12">
        <v>62</v>
      </c>
      <c r="D74" s="12">
        <f t="shared" si="6"/>
        <v>263</v>
      </c>
      <c r="E74" s="185">
        <f>D74*100/752</f>
        <v>34.973404255319146</v>
      </c>
      <c r="F74" s="12"/>
      <c r="G74" s="183"/>
      <c r="H74" s="91" t="s">
        <v>667</v>
      </c>
      <c r="I74" s="12">
        <v>90</v>
      </c>
      <c r="J74" s="12">
        <v>102</v>
      </c>
      <c r="K74" s="185">
        <f t="shared" si="7"/>
        <v>13.563829787234043</v>
      </c>
      <c r="L74" s="88"/>
      <c r="N74" s="19" t="s">
        <v>528</v>
      </c>
      <c r="O74" s="25"/>
      <c r="P74" s="25"/>
      <c r="Q74" s="25"/>
      <c r="T74" s="19" t="s">
        <v>528</v>
      </c>
      <c r="U74" s="88">
        <f>U73*100/450</f>
        <v>72</v>
      </c>
      <c r="V74" s="88">
        <f>V73*100/450</f>
        <v>28</v>
      </c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S74" s="257" t="s">
        <v>753</v>
      </c>
      <c r="AT74" s="47">
        <v>71</v>
      </c>
      <c r="AU74" s="47">
        <v>55</v>
      </c>
      <c r="AV74" s="47">
        <f t="shared" si="8"/>
        <v>126</v>
      </c>
      <c r="AW74" s="244">
        <f>AV74*100/339</f>
        <v>37.168141592920357</v>
      </c>
      <c r="AX74" s="173"/>
      <c r="AY74" s="101" t="s">
        <v>759</v>
      </c>
      <c r="AZ74" s="101">
        <v>26</v>
      </c>
      <c r="BA74" s="12">
        <v>14</v>
      </c>
      <c r="BB74" s="12">
        <f t="shared" si="9"/>
        <v>40</v>
      </c>
      <c r="BC74" s="12">
        <f t="shared" si="10"/>
        <v>13.745704467353951</v>
      </c>
      <c r="BD74" s="224">
        <v>23</v>
      </c>
      <c r="BE74" s="224">
        <v>9</v>
      </c>
      <c r="BF74" s="145">
        <f t="shared" si="11"/>
        <v>32</v>
      </c>
      <c r="BG74" s="12">
        <f t="shared" si="12"/>
        <v>10.996563573883162</v>
      </c>
      <c r="BQ74" s="108" t="s">
        <v>365</v>
      </c>
      <c r="BR74" s="209"/>
      <c r="BS74" s="25"/>
      <c r="BT74" s="25">
        <v>91</v>
      </c>
      <c r="BU74" s="25"/>
      <c r="BZ74" s="33" t="s">
        <v>237</v>
      </c>
      <c r="CA74" s="209">
        <f>CA73*100/180</f>
        <v>57.222222222222221</v>
      </c>
      <c r="CB74" s="25">
        <f>CB73*100/180</f>
        <v>40</v>
      </c>
      <c r="CC74" s="213">
        <f>CC73*100/180</f>
        <v>2.7777777777777777</v>
      </c>
      <c r="CD74" s="25"/>
      <c r="CJ74" s="108" t="s">
        <v>365</v>
      </c>
      <c r="CK74" s="209"/>
      <c r="CL74" s="25"/>
      <c r="CM74" s="25"/>
      <c r="CN74" s="25"/>
    </row>
    <row r="75" spans="1:92" ht="30" x14ac:dyDescent="0.25">
      <c r="A75" s="15" t="s">
        <v>623</v>
      </c>
      <c r="B75" s="12">
        <v>157</v>
      </c>
      <c r="C75" s="12">
        <v>61</v>
      </c>
      <c r="D75" s="12">
        <f t="shared" si="6"/>
        <v>218</v>
      </c>
      <c r="E75" s="185">
        <f>D75*100/752</f>
        <v>28.98936170212766</v>
      </c>
      <c r="F75" s="12"/>
      <c r="G75" s="183"/>
      <c r="H75" s="91" t="s">
        <v>668</v>
      </c>
      <c r="I75" s="12">
        <v>44</v>
      </c>
      <c r="J75" s="12">
        <v>48</v>
      </c>
      <c r="K75" s="185">
        <f t="shared" si="7"/>
        <v>6.3829787234042552</v>
      </c>
      <c r="L75" s="88"/>
      <c r="N75" s="19" t="s">
        <v>527</v>
      </c>
      <c r="O75" s="25">
        <v>453</v>
      </c>
      <c r="P75" s="25">
        <v>218</v>
      </c>
      <c r="Q75" s="25"/>
      <c r="T75" s="19" t="s">
        <v>527</v>
      </c>
      <c r="U75" s="25">
        <v>484</v>
      </c>
      <c r="V75" s="25">
        <v>187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S75" s="257" t="s">
        <v>754</v>
      </c>
      <c r="AT75" s="47">
        <v>48</v>
      </c>
      <c r="AU75" s="47">
        <v>45</v>
      </c>
      <c r="AV75" s="47">
        <f t="shared" si="8"/>
        <v>93</v>
      </c>
      <c r="AW75" s="244">
        <f>AV75*100/339</f>
        <v>27.43362831858407</v>
      </c>
      <c r="AX75" s="173"/>
      <c r="AY75" s="101" t="s">
        <v>760</v>
      </c>
      <c r="AZ75" s="101">
        <v>26</v>
      </c>
      <c r="BA75" s="12">
        <v>0</v>
      </c>
      <c r="BB75" s="12">
        <f t="shared" si="9"/>
        <v>26</v>
      </c>
      <c r="BC75" s="12">
        <f t="shared" si="10"/>
        <v>8.934707903780069</v>
      </c>
      <c r="BD75" s="224">
        <v>19</v>
      </c>
      <c r="BE75" s="224">
        <v>6</v>
      </c>
      <c r="BF75" s="145">
        <f t="shared" si="11"/>
        <v>25</v>
      </c>
      <c r="BG75" s="12">
        <f t="shared" si="12"/>
        <v>8.5910652920962196</v>
      </c>
      <c r="BQ75" s="33" t="s">
        <v>527</v>
      </c>
      <c r="BR75" s="25">
        <v>89</v>
      </c>
      <c r="BS75" s="25">
        <v>81</v>
      </c>
      <c r="BT75" s="25">
        <v>82</v>
      </c>
      <c r="BU75" s="25">
        <v>39</v>
      </c>
      <c r="BZ75" s="33" t="s">
        <v>37</v>
      </c>
      <c r="CA75" s="25">
        <v>150</v>
      </c>
      <c r="CB75" s="25">
        <v>129</v>
      </c>
      <c r="CC75" s="75">
        <v>12</v>
      </c>
      <c r="CD75" s="12">
        <v>291</v>
      </c>
      <c r="CJ75" s="33" t="s">
        <v>527</v>
      </c>
      <c r="CK75" s="25">
        <v>170</v>
      </c>
      <c r="CL75" s="25">
        <v>121</v>
      </c>
      <c r="CM75" s="25"/>
      <c r="CN75" s="25"/>
    </row>
    <row r="76" spans="1:92" ht="21" x14ac:dyDescent="0.35">
      <c r="A76" s="19" t="s">
        <v>48</v>
      </c>
      <c r="B76" s="12"/>
      <c r="C76" s="12"/>
      <c r="D76" s="12"/>
      <c r="E76" s="185"/>
      <c r="F76" s="12"/>
      <c r="G76" s="184"/>
      <c r="N76" s="19" t="s">
        <v>524</v>
      </c>
      <c r="O76" s="25">
        <v>481</v>
      </c>
      <c r="P76" s="25">
        <v>271</v>
      </c>
      <c r="Q76" s="12">
        <v>752</v>
      </c>
      <c r="T76" s="19" t="s">
        <v>524</v>
      </c>
      <c r="U76" s="25">
        <v>499</v>
      </c>
      <c r="V76" s="25">
        <v>253</v>
      </c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S76" s="33" t="s">
        <v>48</v>
      </c>
      <c r="AT76" s="12"/>
      <c r="AU76" s="12"/>
      <c r="AV76" s="34"/>
      <c r="AX76" s="173"/>
      <c r="BC76" s="12"/>
      <c r="BQ76" s="33" t="s">
        <v>543</v>
      </c>
      <c r="BR76" s="50">
        <v>135</v>
      </c>
      <c r="BS76" s="50">
        <v>94</v>
      </c>
      <c r="BT76" s="50">
        <v>64</v>
      </c>
      <c r="BU76" s="50">
        <v>46</v>
      </c>
      <c r="BZ76" s="33" t="s">
        <v>38</v>
      </c>
      <c r="CA76" s="25">
        <v>171</v>
      </c>
      <c r="CB76" s="25">
        <v>154</v>
      </c>
      <c r="CC76" s="75">
        <v>14</v>
      </c>
      <c r="CD76" s="214">
        <v>339</v>
      </c>
      <c r="CJ76" s="33" t="s">
        <v>543</v>
      </c>
      <c r="CK76" s="25">
        <v>110</v>
      </c>
      <c r="CL76" s="25">
        <v>229</v>
      </c>
      <c r="CM76" s="25"/>
      <c r="CN76" s="25"/>
    </row>
    <row r="77" spans="1:92" ht="15.75" customHeight="1" x14ac:dyDescent="0.35">
      <c r="A77" s="19" t="s">
        <v>49</v>
      </c>
      <c r="B77" s="12"/>
      <c r="C77" s="12"/>
      <c r="D77" s="12"/>
      <c r="E77" s="185"/>
      <c r="F77" s="12"/>
      <c r="N77" s="19" t="s">
        <v>525</v>
      </c>
      <c r="O77" s="25"/>
      <c r="P77" s="25"/>
      <c r="Q77" s="12"/>
      <c r="T77" s="19" t="s">
        <v>525</v>
      </c>
      <c r="U77" s="25"/>
      <c r="V77" s="25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S77" s="33" t="s">
        <v>49</v>
      </c>
      <c r="AT77" s="12"/>
      <c r="AU77" s="12"/>
      <c r="AV77" s="34"/>
      <c r="AX77" s="159"/>
      <c r="BQ77" s="33" t="s">
        <v>545</v>
      </c>
      <c r="BR77" s="25"/>
      <c r="BS77" s="25"/>
      <c r="BT77" s="25"/>
      <c r="BU77" s="25"/>
      <c r="BZ77" s="33" t="s">
        <v>75</v>
      </c>
      <c r="CA77" s="25"/>
      <c r="CB77" s="25"/>
      <c r="CC77" s="75"/>
      <c r="CD77" s="214"/>
      <c r="CJ77" s="33" t="s">
        <v>545</v>
      </c>
      <c r="CK77" s="25"/>
      <c r="CL77" s="25"/>
      <c r="CM77" s="25"/>
      <c r="CN77" s="25"/>
    </row>
    <row r="78" spans="1:92" ht="15.75" customHeight="1" x14ac:dyDescent="0.35">
      <c r="A78" s="19" t="s">
        <v>50</v>
      </c>
      <c r="B78" s="12"/>
      <c r="C78" s="12"/>
      <c r="D78" s="12"/>
      <c r="E78" s="185"/>
      <c r="F78" s="12"/>
      <c r="N78" s="19" t="s">
        <v>526</v>
      </c>
      <c r="O78" s="25"/>
      <c r="P78" s="25"/>
      <c r="Q78" s="12"/>
      <c r="T78" s="19" t="s">
        <v>526</v>
      </c>
      <c r="U78" s="25"/>
      <c r="V78" s="25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S78" s="33" t="s">
        <v>50</v>
      </c>
      <c r="AT78" s="12"/>
      <c r="AU78" s="12"/>
      <c r="AV78" s="34"/>
      <c r="AX78" s="159"/>
      <c r="BA78" s="159"/>
      <c r="BB78" s="159"/>
      <c r="BC78" s="159"/>
      <c r="BD78" s="159"/>
      <c r="BE78" s="159"/>
      <c r="BQ78" s="33" t="s">
        <v>544</v>
      </c>
      <c r="BR78" s="25"/>
      <c r="BS78" s="25"/>
      <c r="BT78" s="25"/>
      <c r="BU78" s="25"/>
      <c r="BZ78" s="33" t="s">
        <v>169</v>
      </c>
      <c r="CA78" s="25"/>
      <c r="CB78" s="25"/>
      <c r="CC78" s="75"/>
      <c r="CD78" s="214"/>
      <c r="CJ78" s="33" t="s">
        <v>544</v>
      </c>
      <c r="CK78" s="25"/>
      <c r="CL78" s="25"/>
      <c r="CM78" s="25"/>
      <c r="CN78" s="25"/>
    </row>
    <row r="79" spans="1:92" ht="45" x14ac:dyDescent="0.25">
      <c r="A79" s="15" t="s">
        <v>533</v>
      </c>
      <c r="B79" s="12"/>
      <c r="C79" s="12"/>
      <c r="D79" s="12"/>
      <c r="E79" s="185"/>
      <c r="F79" s="12"/>
      <c r="N79" s="19" t="s">
        <v>528</v>
      </c>
      <c r="O79" s="209">
        <f>O76*100/752</f>
        <v>63.962765957446805</v>
      </c>
      <c r="P79" s="209">
        <f>P76*100/752</f>
        <v>36.037234042553195</v>
      </c>
      <c r="Q79" s="185"/>
      <c r="T79" s="19" t="s">
        <v>528</v>
      </c>
      <c r="U79" s="88">
        <f>U76*100/752</f>
        <v>66.356382978723403</v>
      </c>
      <c r="V79" s="88">
        <f>V76*100/752</f>
        <v>33.643617021276597</v>
      </c>
      <c r="AS79" s="99" t="s">
        <v>382</v>
      </c>
      <c r="AT79" s="12"/>
      <c r="AU79" s="12"/>
      <c r="AV79" s="34"/>
      <c r="BQ79" s="108" t="s">
        <v>761</v>
      </c>
      <c r="BR79" s="209">
        <f>229*100/339</f>
        <v>67.551622418879063</v>
      </c>
      <c r="BS79" s="25"/>
      <c r="BT79" s="209"/>
      <c r="BU79" s="25"/>
      <c r="BZ79" s="33" t="s">
        <v>237</v>
      </c>
      <c r="CA79" s="209">
        <f>CA76*100/CD76</f>
        <v>50.442477876106196</v>
      </c>
      <c r="CB79" s="209">
        <f>CB76*100/CD76</f>
        <v>45.427728613569322</v>
      </c>
      <c r="CC79" s="209">
        <f>CC76*100/CD76</f>
        <v>4.1297935103244834</v>
      </c>
      <c r="CD79" s="25"/>
      <c r="CJ79" s="108" t="s">
        <v>555</v>
      </c>
      <c r="CK79" s="25">
        <v>170</v>
      </c>
      <c r="CL79" s="25">
        <v>170</v>
      </c>
      <c r="CM79" s="209"/>
      <c r="CN79" s="25"/>
    </row>
    <row r="80" spans="1:92" ht="45" x14ac:dyDescent="0.25">
      <c r="A80" s="15" t="s">
        <v>534</v>
      </c>
      <c r="B80" s="12"/>
      <c r="C80" s="12"/>
      <c r="D80" s="12"/>
      <c r="E80" s="185"/>
      <c r="F80" s="12"/>
      <c r="AS80" s="99" t="s">
        <v>383</v>
      </c>
      <c r="AT80" s="12"/>
      <c r="AU80" s="12"/>
      <c r="AV80" s="34"/>
      <c r="AW80">
        <f>AV80*100/180</f>
        <v>0</v>
      </c>
      <c r="BQ80" s="108" t="s">
        <v>762</v>
      </c>
      <c r="BR80" s="209">
        <f>110*100/339</f>
        <v>32.448377581120944</v>
      </c>
      <c r="BS80" s="25"/>
      <c r="BT80" s="209"/>
      <c r="BU80" s="25"/>
      <c r="CJ80" s="108" t="s">
        <v>554</v>
      </c>
      <c r="CK80" s="25">
        <v>121</v>
      </c>
      <c r="CL80" s="25">
        <v>121</v>
      </c>
      <c r="CM80" s="209"/>
      <c r="CN80" s="25"/>
    </row>
    <row r="81" spans="1:68" ht="45.75" thickBot="1" x14ac:dyDescent="0.3">
      <c r="A81" s="15" t="s">
        <v>53</v>
      </c>
      <c r="B81" s="12"/>
      <c r="C81" s="12"/>
      <c r="D81" s="12"/>
      <c r="E81" s="185"/>
      <c r="F81" s="12"/>
      <c r="AS81" s="99" t="s">
        <v>384</v>
      </c>
      <c r="AT81" s="12"/>
      <c r="AU81" s="12"/>
      <c r="AV81" s="34"/>
      <c r="AW81">
        <f>AV81*100/180</f>
        <v>0</v>
      </c>
    </row>
    <row r="82" spans="1:68" ht="15.75" thickBot="1" x14ac:dyDescent="0.3">
      <c r="A82" s="19" t="s">
        <v>104</v>
      </c>
      <c r="B82" s="34"/>
      <c r="C82" s="34"/>
      <c r="D82" s="12"/>
      <c r="E82" s="12"/>
      <c r="F82" s="12"/>
      <c r="AS82" s="33" t="s">
        <v>104</v>
      </c>
      <c r="AT82" s="66">
        <f>SUM(AT79:AT81)</f>
        <v>0</v>
      </c>
      <c r="AU82" s="66">
        <f>SUM(AU79:AU81)</f>
        <v>0</v>
      </c>
      <c r="AV82" s="66">
        <f>SUM(AV79:AV81)</f>
        <v>0</v>
      </c>
    </row>
    <row r="86" spans="1:68" ht="15.75" thickBot="1" x14ac:dyDescent="0.3"/>
    <row r="87" spans="1:68" ht="43.5" customHeight="1" thickBot="1" x14ac:dyDescent="0.3">
      <c r="B87" s="320" t="s">
        <v>96</v>
      </c>
      <c r="C87" s="321"/>
      <c r="D87" s="321"/>
      <c r="E87" s="321"/>
      <c r="F87" s="321"/>
      <c r="H87" s="323" t="s">
        <v>93</v>
      </c>
      <c r="I87" s="268"/>
      <c r="J87" s="268"/>
      <c r="K87" s="268"/>
      <c r="L87" s="268"/>
      <c r="M87" s="268"/>
      <c r="N87" s="268"/>
      <c r="O87" s="268"/>
      <c r="P87" s="268"/>
      <c r="T87" s="278" t="s">
        <v>91</v>
      </c>
      <c r="U87" s="279"/>
      <c r="V87" s="279"/>
      <c r="W87" s="279"/>
      <c r="X87" s="182"/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182"/>
      <c r="AT87" s="341" t="s">
        <v>95</v>
      </c>
      <c r="AU87" s="342"/>
      <c r="AV87" s="342"/>
      <c r="AW87" s="342"/>
      <c r="AX87" s="342"/>
      <c r="AY87" s="342"/>
      <c r="AZ87" s="342"/>
      <c r="BF87" s="323" t="s">
        <v>98</v>
      </c>
      <c r="BG87" s="268"/>
      <c r="BH87" s="268"/>
      <c r="BI87" s="268"/>
      <c r="BJ87" s="268"/>
      <c r="BK87" s="268"/>
      <c r="BL87" s="268"/>
      <c r="BM87" s="268"/>
      <c r="BN87" s="268"/>
      <c r="BO87" s="268"/>
      <c r="BP87" s="268"/>
    </row>
    <row r="88" spans="1:68" ht="51" customHeight="1" x14ac:dyDescent="0.25">
      <c r="B88" s="1" t="s">
        <v>1</v>
      </c>
      <c r="C88" s="2" t="s">
        <v>673</v>
      </c>
      <c r="D88" s="2" t="s">
        <v>674</v>
      </c>
      <c r="E88" s="2" t="s">
        <v>675</v>
      </c>
      <c r="F88" s="2" t="s">
        <v>676</v>
      </c>
      <c r="H88" s="1" t="s">
        <v>1</v>
      </c>
      <c r="I88" s="2" t="s">
        <v>677</v>
      </c>
      <c r="J88" s="2" t="s">
        <v>678</v>
      </c>
      <c r="K88" s="2" t="s">
        <v>679</v>
      </c>
      <c r="L88" s="2" t="s">
        <v>680</v>
      </c>
      <c r="M88" s="2" t="s">
        <v>681</v>
      </c>
      <c r="N88" s="2" t="s">
        <v>682</v>
      </c>
      <c r="O88" s="187" t="s">
        <v>683</v>
      </c>
      <c r="P88" s="187" t="s">
        <v>684</v>
      </c>
      <c r="T88" s="17"/>
      <c r="U88" s="26" t="s">
        <v>685</v>
      </c>
      <c r="V88" s="26" t="s">
        <v>686</v>
      </c>
      <c r="W88" s="180" t="s">
        <v>687</v>
      </c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T88" s="1" t="s">
        <v>1</v>
      </c>
      <c r="AU88" s="2" t="s">
        <v>763</v>
      </c>
      <c r="AV88" s="2" t="s">
        <v>764</v>
      </c>
      <c r="AW88" s="2" t="s">
        <v>765</v>
      </c>
      <c r="AX88" s="2" t="s">
        <v>766</v>
      </c>
      <c r="AY88" s="2" t="s">
        <v>767</v>
      </c>
      <c r="AZ88" s="2" t="s">
        <v>92</v>
      </c>
      <c r="BF88" s="1" t="s">
        <v>1</v>
      </c>
      <c r="BG88" s="2" t="s">
        <v>768</v>
      </c>
      <c r="BH88" s="2" t="s">
        <v>769</v>
      </c>
      <c r="BI88" s="2" t="s">
        <v>770</v>
      </c>
      <c r="BJ88" s="2" t="s">
        <v>771</v>
      </c>
      <c r="BK88" s="2" t="s">
        <v>772</v>
      </c>
      <c r="BL88" s="2" t="s">
        <v>773</v>
      </c>
      <c r="BM88" s="2" t="s">
        <v>774</v>
      </c>
      <c r="BN88" s="2" t="s">
        <v>775</v>
      </c>
      <c r="BO88" s="2" t="s">
        <v>776</v>
      </c>
      <c r="BP88" s="2" t="s">
        <v>777</v>
      </c>
    </row>
    <row r="89" spans="1:68" ht="19.5" customHeight="1" x14ac:dyDescent="0.25">
      <c r="B89" s="11" t="s">
        <v>532</v>
      </c>
      <c r="C89" s="5"/>
      <c r="D89" s="5"/>
      <c r="E89" s="5"/>
      <c r="F89" s="5"/>
      <c r="H89" s="11" t="s">
        <v>532</v>
      </c>
      <c r="I89" s="5"/>
      <c r="J89" s="5"/>
      <c r="K89" s="5"/>
      <c r="L89" s="5"/>
      <c r="M89" s="5"/>
      <c r="N89" s="5"/>
      <c r="O89" s="12"/>
      <c r="P89" s="12"/>
      <c r="T89" s="19" t="s">
        <v>37</v>
      </c>
      <c r="U89" s="25"/>
      <c r="V89" s="25"/>
      <c r="W89" s="25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T89" s="4" t="s">
        <v>15</v>
      </c>
      <c r="AU89" s="5"/>
      <c r="AV89" s="5"/>
      <c r="AW89" s="5"/>
      <c r="AX89" s="5"/>
      <c r="AY89" s="5"/>
      <c r="AZ89" s="5"/>
      <c r="BF89" s="4" t="s">
        <v>15</v>
      </c>
      <c r="BG89" s="5"/>
      <c r="BH89" s="5"/>
      <c r="BI89" s="5"/>
      <c r="BJ89" s="5"/>
      <c r="BK89" s="5"/>
      <c r="BL89" s="5"/>
      <c r="BM89" s="5"/>
      <c r="BN89" s="5"/>
      <c r="BO89" s="5"/>
      <c r="BP89" s="5"/>
    </row>
    <row r="90" spans="1:68" ht="19.5" customHeight="1" x14ac:dyDescent="0.25">
      <c r="B90" s="4" t="s">
        <v>12</v>
      </c>
      <c r="C90" s="5">
        <v>33</v>
      </c>
      <c r="D90" s="5">
        <v>129</v>
      </c>
      <c r="E90" s="5">
        <v>5</v>
      </c>
      <c r="F90" s="5">
        <v>0</v>
      </c>
      <c r="H90" s="4" t="s">
        <v>16</v>
      </c>
      <c r="I90" s="5">
        <v>12</v>
      </c>
      <c r="J90" s="5">
        <v>10</v>
      </c>
      <c r="K90" s="5">
        <v>5</v>
      </c>
      <c r="L90" s="5">
        <v>3</v>
      </c>
      <c r="M90" s="5">
        <v>1</v>
      </c>
      <c r="N90" s="5">
        <v>1</v>
      </c>
      <c r="O90" s="12"/>
      <c r="P90" s="12"/>
      <c r="T90" s="19" t="s">
        <v>38</v>
      </c>
      <c r="U90" s="25">
        <v>230</v>
      </c>
      <c r="V90" s="25">
        <v>293</v>
      </c>
      <c r="W90" s="25">
        <v>35</v>
      </c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T90" s="4" t="s">
        <v>16</v>
      </c>
      <c r="AU90" s="5">
        <v>254</v>
      </c>
      <c r="AV90" s="5">
        <v>61</v>
      </c>
      <c r="AW90" s="5">
        <v>30</v>
      </c>
      <c r="AX90" s="5">
        <v>73</v>
      </c>
      <c r="AY90" s="5">
        <v>24</v>
      </c>
      <c r="AZ90" s="5">
        <v>0</v>
      </c>
      <c r="BF90" s="4" t="s">
        <v>16</v>
      </c>
      <c r="BG90" s="5">
        <v>203</v>
      </c>
      <c r="BH90" s="5">
        <v>12</v>
      </c>
      <c r="BI90" s="5">
        <v>37</v>
      </c>
      <c r="BJ90" s="5">
        <v>0</v>
      </c>
      <c r="BK90" s="5">
        <v>12</v>
      </c>
      <c r="BL90" s="5">
        <v>5</v>
      </c>
      <c r="BM90" s="5"/>
      <c r="BN90" s="5"/>
      <c r="BO90" s="5"/>
      <c r="BP90" s="5">
        <v>5</v>
      </c>
    </row>
    <row r="91" spans="1:68" ht="19.5" customHeight="1" x14ac:dyDescent="0.25">
      <c r="B91" s="4" t="s">
        <v>13</v>
      </c>
      <c r="C91" s="5">
        <v>38</v>
      </c>
      <c r="D91" s="5">
        <v>99</v>
      </c>
      <c r="E91" s="5">
        <v>17</v>
      </c>
      <c r="F91" s="5">
        <v>6</v>
      </c>
      <c r="H91" s="4" t="s">
        <v>17</v>
      </c>
      <c r="I91" s="5">
        <v>5</v>
      </c>
      <c r="J91" s="5">
        <v>5</v>
      </c>
      <c r="K91" s="5">
        <v>10</v>
      </c>
      <c r="L91" s="5">
        <v>2</v>
      </c>
      <c r="M91" s="5">
        <v>3</v>
      </c>
      <c r="N91" s="5">
        <v>0</v>
      </c>
      <c r="O91" s="12"/>
      <c r="P91" s="12"/>
      <c r="T91" s="19" t="s">
        <v>75</v>
      </c>
      <c r="U91" s="25">
        <v>219</v>
      </c>
      <c r="V91" s="25">
        <v>292</v>
      </c>
      <c r="W91" s="25">
        <v>28</v>
      </c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T91" s="4" t="s">
        <v>17</v>
      </c>
      <c r="AU91" s="5">
        <v>228</v>
      </c>
      <c r="AV91" s="5">
        <v>118</v>
      </c>
      <c r="AW91" s="5">
        <v>23</v>
      </c>
      <c r="AX91" s="5">
        <v>148</v>
      </c>
      <c r="AY91" s="5">
        <v>101</v>
      </c>
      <c r="AZ91" s="5">
        <v>0</v>
      </c>
      <c r="BF91" s="4" t="s">
        <v>17</v>
      </c>
      <c r="BG91" s="5">
        <v>272</v>
      </c>
      <c r="BH91" s="5">
        <v>0</v>
      </c>
      <c r="BI91" s="5">
        <v>23</v>
      </c>
      <c r="BJ91" s="5">
        <v>0</v>
      </c>
      <c r="BK91" s="5">
        <v>9</v>
      </c>
      <c r="BL91" s="5">
        <v>3</v>
      </c>
      <c r="BM91" s="5"/>
      <c r="BN91" s="5"/>
      <c r="BO91" s="5"/>
      <c r="BP91" s="5">
        <v>1</v>
      </c>
    </row>
    <row r="92" spans="1:68" ht="19.5" customHeight="1" thickBot="1" x14ac:dyDescent="0.3">
      <c r="B92" s="4" t="s">
        <v>14</v>
      </c>
      <c r="C92" s="8">
        <v>38</v>
      </c>
      <c r="D92" s="8">
        <v>77</v>
      </c>
      <c r="E92" s="8">
        <v>6</v>
      </c>
      <c r="F92" s="8">
        <v>5</v>
      </c>
      <c r="H92" s="4" t="s">
        <v>18</v>
      </c>
      <c r="I92" s="5">
        <v>5</v>
      </c>
      <c r="J92" s="5">
        <v>3</v>
      </c>
      <c r="K92" s="5">
        <v>3</v>
      </c>
      <c r="L92" s="5">
        <v>0</v>
      </c>
      <c r="M92" s="5">
        <v>1</v>
      </c>
      <c r="N92" s="5">
        <v>0</v>
      </c>
      <c r="O92" s="12"/>
      <c r="P92" s="12"/>
      <c r="T92" s="19" t="s">
        <v>169</v>
      </c>
      <c r="U92" s="25">
        <v>187</v>
      </c>
      <c r="V92" s="25">
        <v>236</v>
      </c>
      <c r="W92" s="25">
        <v>27</v>
      </c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T92" s="4" t="s">
        <v>18</v>
      </c>
      <c r="AU92" s="5">
        <v>160</v>
      </c>
      <c r="AV92" s="5">
        <v>47</v>
      </c>
      <c r="AW92" s="5">
        <v>7</v>
      </c>
      <c r="AX92" s="5">
        <v>26</v>
      </c>
      <c r="AY92" s="5">
        <v>14</v>
      </c>
      <c r="AZ92" s="5">
        <v>0</v>
      </c>
      <c r="BF92" s="4" t="s">
        <v>18</v>
      </c>
      <c r="BG92" s="5">
        <v>163</v>
      </c>
      <c r="BH92" s="5">
        <v>1</v>
      </c>
      <c r="BI92" s="5">
        <v>10</v>
      </c>
      <c r="BJ92" s="5">
        <v>0</v>
      </c>
      <c r="BK92" s="5">
        <v>1</v>
      </c>
      <c r="BL92" s="5">
        <v>5</v>
      </c>
      <c r="BM92" s="5"/>
      <c r="BN92" s="5"/>
      <c r="BO92" s="5"/>
      <c r="BP92" s="5">
        <v>0</v>
      </c>
    </row>
    <row r="93" spans="1:68" ht="19.5" customHeight="1" x14ac:dyDescent="0.25">
      <c r="B93" s="4" t="s">
        <v>529</v>
      </c>
      <c r="C93" s="88">
        <f>C92*100/450</f>
        <v>8.4444444444444446</v>
      </c>
      <c r="D93" s="88">
        <f>D92*100/450</f>
        <v>17.111111111111111</v>
      </c>
      <c r="E93" s="88">
        <f>E92*100/450</f>
        <v>1.3333333333333333</v>
      </c>
      <c r="F93" s="88">
        <f>F92*100/450</f>
        <v>1.1111111111111112</v>
      </c>
      <c r="H93" s="89" t="s">
        <v>530</v>
      </c>
      <c r="I93" s="185">
        <f t="shared" ref="I93:N93" si="13">I92*100/450</f>
        <v>1.1111111111111112</v>
      </c>
      <c r="J93" s="185">
        <f t="shared" si="13"/>
        <v>0.66666666666666663</v>
      </c>
      <c r="K93" s="185">
        <f t="shared" si="13"/>
        <v>0.66666666666666663</v>
      </c>
      <c r="L93" s="185">
        <f t="shared" si="13"/>
        <v>0</v>
      </c>
      <c r="M93" s="185">
        <f t="shared" si="13"/>
        <v>0.22222222222222221</v>
      </c>
      <c r="N93" s="185">
        <f t="shared" si="13"/>
        <v>0</v>
      </c>
      <c r="O93" s="12"/>
      <c r="P93" s="12"/>
      <c r="T93" s="89" t="s">
        <v>530</v>
      </c>
      <c r="U93" s="88">
        <f>U92*100/450</f>
        <v>41.555555555555557</v>
      </c>
      <c r="V93" s="88">
        <f>V92*100/450</f>
        <v>52.444444444444443</v>
      </c>
      <c r="W93" s="88">
        <f>W92*100/450</f>
        <v>6</v>
      </c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T93" s="89" t="s">
        <v>237</v>
      </c>
      <c r="AU93" s="88">
        <f t="shared" ref="AU93:AZ93" si="14">AU92*100/180</f>
        <v>88.888888888888886</v>
      </c>
      <c r="AV93" s="88">
        <f t="shared" si="14"/>
        <v>26.111111111111111</v>
      </c>
      <c r="AW93" s="88">
        <f t="shared" si="14"/>
        <v>3.8888888888888888</v>
      </c>
      <c r="AX93" s="88">
        <f t="shared" si="14"/>
        <v>14.444444444444445</v>
      </c>
      <c r="AY93" s="88">
        <f t="shared" si="14"/>
        <v>7.7777777777777777</v>
      </c>
      <c r="AZ93" s="88">
        <f t="shared" si="14"/>
        <v>0</v>
      </c>
      <c r="BF93" s="4" t="s">
        <v>523</v>
      </c>
      <c r="BG93" s="5">
        <v>259</v>
      </c>
      <c r="BH93" s="5">
        <v>5</v>
      </c>
      <c r="BI93" s="5">
        <v>21</v>
      </c>
      <c r="BJ93" s="5">
        <v>1</v>
      </c>
      <c r="BK93" s="5">
        <v>5</v>
      </c>
      <c r="BL93" s="5">
        <v>0</v>
      </c>
      <c r="BM93" s="5"/>
      <c r="BN93" s="5"/>
      <c r="BO93" s="5"/>
      <c r="BP93" s="5">
        <v>0</v>
      </c>
    </row>
    <row r="94" spans="1:68" ht="19.5" customHeight="1" x14ac:dyDescent="0.25">
      <c r="B94" s="11" t="s">
        <v>531</v>
      </c>
      <c r="C94" s="5">
        <v>46</v>
      </c>
      <c r="D94" s="5">
        <v>125</v>
      </c>
      <c r="E94" s="5">
        <v>12</v>
      </c>
      <c r="F94" s="5">
        <v>4</v>
      </c>
      <c r="H94" s="11" t="s">
        <v>531</v>
      </c>
      <c r="I94" s="5">
        <v>1</v>
      </c>
      <c r="J94" s="5">
        <v>5</v>
      </c>
      <c r="K94" s="5">
        <v>11</v>
      </c>
      <c r="L94" s="5">
        <v>4</v>
      </c>
      <c r="M94" s="5">
        <v>2</v>
      </c>
      <c r="N94" s="5">
        <v>1</v>
      </c>
      <c r="O94" s="5">
        <v>4</v>
      </c>
      <c r="P94" s="5">
        <v>1</v>
      </c>
      <c r="Q94" s="137">
        <v>29</v>
      </c>
      <c r="T94" s="11" t="s">
        <v>523</v>
      </c>
      <c r="U94" s="25">
        <v>316</v>
      </c>
      <c r="V94" s="25">
        <v>314</v>
      </c>
      <c r="W94" s="25">
        <v>41</v>
      </c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T94" s="4" t="s">
        <v>523</v>
      </c>
      <c r="AU94" s="5">
        <v>265</v>
      </c>
      <c r="AV94" s="5">
        <v>71</v>
      </c>
      <c r="AW94" s="5">
        <v>10</v>
      </c>
      <c r="AX94" s="5">
        <v>91</v>
      </c>
      <c r="AY94" s="5">
        <v>19</v>
      </c>
      <c r="AZ94" s="5">
        <v>0</v>
      </c>
      <c r="BF94" s="4" t="s">
        <v>524</v>
      </c>
      <c r="BG94" s="5">
        <v>307</v>
      </c>
      <c r="BH94" s="5">
        <v>3</v>
      </c>
      <c r="BI94" s="5">
        <v>18</v>
      </c>
      <c r="BJ94" s="5">
        <v>1</v>
      </c>
      <c r="BK94" s="5">
        <v>4</v>
      </c>
      <c r="BL94" s="5">
        <v>2</v>
      </c>
      <c r="BM94" s="5">
        <v>1</v>
      </c>
      <c r="BN94" s="5">
        <v>1</v>
      </c>
      <c r="BO94" s="5">
        <v>1</v>
      </c>
      <c r="BP94" s="5">
        <v>1</v>
      </c>
    </row>
    <row r="95" spans="1:68" ht="19.5" customHeight="1" x14ac:dyDescent="0.25">
      <c r="B95" s="11" t="s">
        <v>524</v>
      </c>
      <c r="C95" s="51">
        <v>67</v>
      </c>
      <c r="D95" s="51">
        <v>131</v>
      </c>
      <c r="E95" s="51">
        <v>49</v>
      </c>
      <c r="F95" s="51">
        <v>6</v>
      </c>
      <c r="H95" s="11" t="s">
        <v>524</v>
      </c>
      <c r="I95" s="51">
        <v>0</v>
      </c>
      <c r="J95" s="51">
        <v>4</v>
      </c>
      <c r="K95" s="51">
        <v>2</v>
      </c>
      <c r="L95" s="51">
        <v>0</v>
      </c>
      <c r="M95" s="51">
        <v>0</v>
      </c>
      <c r="N95" s="51">
        <v>0</v>
      </c>
      <c r="O95" s="51">
        <v>1</v>
      </c>
      <c r="P95" s="51">
        <v>0</v>
      </c>
      <c r="Q95" s="95">
        <v>7</v>
      </c>
      <c r="R95" s="95">
        <v>752</v>
      </c>
      <c r="T95" s="11" t="s">
        <v>524</v>
      </c>
      <c r="U95" s="50">
        <v>329</v>
      </c>
      <c r="V95" s="50">
        <v>372</v>
      </c>
      <c r="W95" s="50">
        <v>51</v>
      </c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T95" s="4" t="s">
        <v>524</v>
      </c>
      <c r="AU95" s="5">
        <v>256</v>
      </c>
      <c r="AV95" s="5">
        <v>57</v>
      </c>
      <c r="AW95" s="5">
        <v>12</v>
      </c>
      <c r="AX95" s="5">
        <v>111</v>
      </c>
      <c r="AY95" s="5">
        <v>36</v>
      </c>
      <c r="AZ95" s="5">
        <v>0</v>
      </c>
      <c r="BF95" s="4" t="s">
        <v>525</v>
      </c>
      <c r="BG95" s="5"/>
      <c r="BH95" s="5"/>
      <c r="BI95" s="5"/>
      <c r="BJ95" s="5"/>
      <c r="BK95" s="5"/>
      <c r="BL95" s="5"/>
      <c r="BM95" s="5"/>
      <c r="BN95" s="5"/>
      <c r="BO95" s="5"/>
      <c r="BP95" s="5"/>
    </row>
    <row r="96" spans="1:68" ht="19.5" customHeight="1" x14ac:dyDescent="0.25">
      <c r="B96" s="11" t="s">
        <v>525</v>
      </c>
      <c r="C96" s="5"/>
      <c r="D96" s="5"/>
      <c r="E96" s="5"/>
      <c r="F96" s="5"/>
      <c r="H96" s="11" t="s">
        <v>525</v>
      </c>
      <c r="I96" s="5"/>
      <c r="J96" s="5"/>
      <c r="K96" s="5"/>
      <c r="L96" s="5"/>
      <c r="M96" s="5"/>
      <c r="N96" s="5"/>
      <c r="O96" s="5"/>
      <c r="P96" s="5"/>
      <c r="T96" s="11" t="s">
        <v>525</v>
      </c>
      <c r="U96" s="25"/>
      <c r="V96" s="25"/>
      <c r="W96" s="25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T96" s="4" t="s">
        <v>525</v>
      </c>
      <c r="AU96" s="5"/>
      <c r="AV96" s="5"/>
      <c r="AW96" s="5"/>
      <c r="AX96" s="5"/>
      <c r="AY96" s="5"/>
      <c r="AZ96" s="5"/>
      <c r="BF96" s="4" t="s">
        <v>526</v>
      </c>
      <c r="BG96" s="5"/>
      <c r="BH96" s="5"/>
      <c r="BI96" s="5"/>
      <c r="BJ96" s="5"/>
      <c r="BK96" s="5"/>
      <c r="BL96" s="5"/>
      <c r="BM96" s="5"/>
      <c r="BN96" s="5"/>
      <c r="BO96" s="5"/>
      <c r="BP96" s="5"/>
    </row>
    <row r="97" spans="2:74" x14ac:dyDescent="0.25">
      <c r="B97" s="11" t="s">
        <v>526</v>
      </c>
      <c r="C97" s="5"/>
      <c r="D97" s="5"/>
      <c r="E97" s="5"/>
      <c r="F97" s="5"/>
      <c r="H97" s="11" t="s">
        <v>526</v>
      </c>
      <c r="I97" s="5"/>
      <c r="J97" s="5"/>
      <c r="K97" s="5"/>
      <c r="L97" s="5"/>
      <c r="M97" s="5"/>
      <c r="N97" s="5"/>
      <c r="O97" s="5"/>
      <c r="P97" s="5"/>
      <c r="T97" s="11" t="s">
        <v>526</v>
      </c>
      <c r="U97" s="25"/>
      <c r="V97" s="25"/>
      <c r="W97" s="25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T97" s="4" t="s">
        <v>526</v>
      </c>
      <c r="AU97" s="5"/>
      <c r="AV97" s="5"/>
      <c r="AW97" s="5"/>
      <c r="AX97" s="5"/>
      <c r="AY97" s="5"/>
      <c r="AZ97" s="5"/>
      <c r="BF97" s="11" t="s">
        <v>237</v>
      </c>
      <c r="BG97" s="210">
        <f>BG94*100/339</f>
        <v>90.560471976401175</v>
      </c>
      <c r="BH97" s="210">
        <f t="shared" ref="BH97:BP97" si="15">BH94*100/339</f>
        <v>0.88495575221238942</v>
      </c>
      <c r="BI97" s="210">
        <f t="shared" si="15"/>
        <v>5.3097345132743365</v>
      </c>
      <c r="BJ97" s="210">
        <f t="shared" si="15"/>
        <v>0.29498525073746312</v>
      </c>
      <c r="BK97" s="210">
        <f t="shared" si="15"/>
        <v>1.1799410029498525</v>
      </c>
      <c r="BL97" s="210">
        <f t="shared" si="15"/>
        <v>0.58997050147492625</v>
      </c>
      <c r="BM97" s="210">
        <f t="shared" si="15"/>
        <v>0.29498525073746312</v>
      </c>
      <c r="BN97" s="210">
        <f t="shared" si="15"/>
        <v>0.29498525073746312</v>
      </c>
      <c r="BO97" s="210">
        <f t="shared" si="15"/>
        <v>0.29498525073746312</v>
      </c>
      <c r="BP97" s="210">
        <f t="shared" si="15"/>
        <v>0.29498525073746312</v>
      </c>
    </row>
    <row r="98" spans="2:74" x14ac:dyDescent="0.25">
      <c r="B98" s="11" t="s">
        <v>529</v>
      </c>
      <c r="C98" s="185">
        <f>C95*100/752</f>
        <v>8.9095744680851059</v>
      </c>
      <c r="D98" s="185">
        <f>D95*100/752</f>
        <v>17.420212765957448</v>
      </c>
      <c r="E98" s="185">
        <f>E95*100/752</f>
        <v>6.5159574468085104</v>
      </c>
      <c r="F98" s="185">
        <f>F95*100/752</f>
        <v>0.7978723404255319</v>
      </c>
      <c r="H98" s="11" t="s">
        <v>529</v>
      </c>
      <c r="I98" s="5">
        <f>I95*100/752</f>
        <v>0</v>
      </c>
      <c r="J98" s="5">
        <f t="shared" ref="J98:P98" si="16">J95*100/752</f>
        <v>0.53191489361702127</v>
      </c>
      <c r="K98" s="5">
        <f t="shared" si="16"/>
        <v>0.26595744680851063</v>
      </c>
      <c r="L98" s="5">
        <f t="shared" si="16"/>
        <v>0</v>
      </c>
      <c r="M98" s="5">
        <f t="shared" si="16"/>
        <v>0</v>
      </c>
      <c r="N98" s="5">
        <f t="shared" si="16"/>
        <v>0</v>
      </c>
      <c r="O98" s="5">
        <f t="shared" si="16"/>
        <v>0.13297872340425532</v>
      </c>
      <c r="P98" s="5">
        <f t="shared" si="16"/>
        <v>0</v>
      </c>
      <c r="Q98" s="137">
        <f>SUM(I98:P98)</f>
        <v>0.93085106382978722</v>
      </c>
      <c r="T98" s="11" t="s">
        <v>529</v>
      </c>
      <c r="U98" s="88">
        <f>U95*100/752</f>
        <v>43.75</v>
      </c>
      <c r="V98" s="88">
        <f>V95*100/752</f>
        <v>49.468085106382979</v>
      </c>
      <c r="W98" s="88">
        <f>W95*100/752</f>
        <v>6.7819148936170217</v>
      </c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T98" s="11" t="s">
        <v>237</v>
      </c>
      <c r="AU98" s="210">
        <f t="shared" ref="AU98:AZ98" si="17">AU95*100/339</f>
        <v>75.516224188790559</v>
      </c>
      <c r="AV98" s="210">
        <f t="shared" si="17"/>
        <v>16.814159292035399</v>
      </c>
      <c r="AW98" s="210">
        <f t="shared" si="17"/>
        <v>3.5398230088495577</v>
      </c>
      <c r="AX98" s="210">
        <f t="shared" si="17"/>
        <v>32.743362831858406</v>
      </c>
      <c r="AY98" s="210">
        <f t="shared" si="17"/>
        <v>10.619469026548673</v>
      </c>
      <c r="AZ98" s="210">
        <f t="shared" si="17"/>
        <v>0</v>
      </c>
    </row>
    <row r="101" spans="2:74" ht="15.75" thickBot="1" x14ac:dyDescent="0.3"/>
    <row r="102" spans="2:74" ht="35.25" customHeight="1" thickBot="1" x14ac:dyDescent="0.3">
      <c r="B102" s="336" t="s">
        <v>95</v>
      </c>
      <c r="C102" s="337"/>
      <c r="D102" s="337"/>
      <c r="E102" s="337"/>
      <c r="F102" s="337"/>
      <c r="G102" s="337"/>
      <c r="H102" s="337"/>
      <c r="K102" s="323" t="s">
        <v>101</v>
      </c>
      <c r="L102" s="268"/>
      <c r="M102" s="268"/>
      <c r="N102" s="268"/>
      <c r="O102" s="268"/>
      <c r="P102" s="268"/>
      <c r="Q102" s="268"/>
      <c r="T102" s="323" t="s">
        <v>101</v>
      </c>
      <c r="U102" s="268"/>
      <c r="V102" s="268"/>
      <c r="W102" s="268"/>
      <c r="X102" s="268"/>
      <c r="Y102" s="268"/>
      <c r="Z102" s="268"/>
      <c r="AT102" s="320" t="s">
        <v>176</v>
      </c>
      <c r="AU102" s="321"/>
      <c r="AV102" s="321"/>
      <c r="AW102" s="321"/>
      <c r="AX102" s="321"/>
      <c r="BF102" s="336" t="s">
        <v>108</v>
      </c>
      <c r="BG102" s="337"/>
      <c r="BH102" s="337"/>
      <c r="BI102" s="337"/>
      <c r="BJ102" s="337"/>
      <c r="BK102" s="337"/>
      <c r="BL102" s="337"/>
      <c r="BM102" s="337"/>
      <c r="BN102" s="337"/>
      <c r="BO102" s="337"/>
      <c r="BP102" s="337"/>
      <c r="BQ102" s="337"/>
      <c r="BR102" s="337"/>
      <c r="BS102" s="337"/>
      <c r="BT102" s="337"/>
      <c r="BU102" s="337"/>
      <c r="BV102" s="337"/>
    </row>
    <row r="103" spans="2:74" ht="72.75" customHeight="1" thickBot="1" x14ac:dyDescent="0.3">
      <c r="B103" s="1" t="s">
        <v>1</v>
      </c>
      <c r="C103" s="2" t="s">
        <v>874</v>
      </c>
      <c r="D103" s="2" t="s">
        <v>875</v>
      </c>
      <c r="E103" s="2" t="s">
        <v>876</v>
      </c>
      <c r="F103" s="2" t="s">
        <v>877</v>
      </c>
      <c r="G103" s="2" t="s">
        <v>878</v>
      </c>
      <c r="H103" s="2" t="s">
        <v>879</v>
      </c>
      <c r="K103" s="196" t="s">
        <v>1</v>
      </c>
      <c r="L103" s="197" t="s">
        <v>608</v>
      </c>
      <c r="M103" s="197" t="s">
        <v>609</v>
      </c>
      <c r="N103" s="197" t="s">
        <v>610</v>
      </c>
      <c r="O103" s="197" t="s">
        <v>537</v>
      </c>
      <c r="P103" s="197" t="s">
        <v>99</v>
      </c>
      <c r="Q103" s="197" t="s">
        <v>536</v>
      </c>
      <c r="T103" s="196" t="s">
        <v>1</v>
      </c>
      <c r="U103" s="197" t="s">
        <v>688</v>
      </c>
      <c r="V103" s="197" t="s">
        <v>689</v>
      </c>
      <c r="W103" s="197" t="s">
        <v>690</v>
      </c>
      <c r="X103" s="197"/>
      <c r="Y103" s="197"/>
      <c r="Z103" s="197"/>
      <c r="AT103" s="1" t="s">
        <v>1</v>
      </c>
      <c r="AU103" s="2" t="s">
        <v>888</v>
      </c>
      <c r="AV103" s="2" t="s">
        <v>889</v>
      </c>
      <c r="AW103" s="2" t="s">
        <v>890</v>
      </c>
      <c r="AX103" s="2" t="s">
        <v>891</v>
      </c>
      <c r="BF103" s="1" t="s">
        <v>1</v>
      </c>
      <c r="BG103" s="2" t="s">
        <v>778</v>
      </c>
      <c r="BH103" s="2" t="s">
        <v>779</v>
      </c>
      <c r="BI103" s="2" t="s">
        <v>780</v>
      </c>
      <c r="BJ103" s="2" t="s">
        <v>781</v>
      </c>
      <c r="BK103" s="2" t="s">
        <v>782</v>
      </c>
      <c r="BL103" s="2" t="s">
        <v>783</v>
      </c>
      <c r="BM103" s="2" t="s">
        <v>784</v>
      </c>
      <c r="BN103" s="2" t="s">
        <v>785</v>
      </c>
      <c r="BO103" s="2" t="s">
        <v>786</v>
      </c>
      <c r="BP103" s="2" t="s">
        <v>787</v>
      </c>
      <c r="BQ103" s="2" t="s">
        <v>788</v>
      </c>
      <c r="BR103" s="2" t="s">
        <v>789</v>
      </c>
      <c r="BS103" s="2" t="s">
        <v>790</v>
      </c>
      <c r="BT103" s="2" t="s">
        <v>791</v>
      </c>
      <c r="BU103" s="2"/>
      <c r="BV103" s="2" t="s">
        <v>792</v>
      </c>
    </row>
    <row r="104" spans="2:74" ht="28.5" customHeight="1" x14ac:dyDescent="0.25">
      <c r="B104" s="11" t="s">
        <v>532</v>
      </c>
      <c r="C104" s="5"/>
      <c r="D104" s="5"/>
      <c r="E104" s="5"/>
      <c r="F104" s="5"/>
      <c r="G104" s="5"/>
      <c r="H104" s="5"/>
      <c r="K104" s="190" t="s">
        <v>532</v>
      </c>
      <c r="L104" s="198"/>
      <c r="M104" s="198"/>
      <c r="N104" s="198"/>
      <c r="O104" s="198"/>
      <c r="P104" s="198"/>
      <c r="Q104" s="198"/>
      <c r="R104" s="191"/>
      <c r="T104" s="190" t="s">
        <v>532</v>
      </c>
      <c r="U104" s="198"/>
      <c r="V104" s="198"/>
      <c r="W104" s="198"/>
      <c r="X104" s="198"/>
      <c r="Y104" s="198"/>
      <c r="Z104" s="198"/>
      <c r="AT104" s="4" t="s">
        <v>15</v>
      </c>
      <c r="AU104" s="5"/>
      <c r="AV104" s="5"/>
      <c r="AW104" s="5"/>
      <c r="AX104" s="5"/>
      <c r="BF104" s="4" t="s">
        <v>15</v>
      </c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</row>
    <row r="105" spans="2:74" x14ac:dyDescent="0.25">
      <c r="B105" s="4" t="s">
        <v>16</v>
      </c>
      <c r="C105" s="5">
        <v>167</v>
      </c>
      <c r="D105" s="5">
        <v>73</v>
      </c>
      <c r="E105" s="5">
        <v>25</v>
      </c>
      <c r="F105" s="5">
        <v>32</v>
      </c>
      <c r="G105" s="5">
        <v>10</v>
      </c>
      <c r="H105" s="5">
        <v>0</v>
      </c>
      <c r="K105" s="4" t="s">
        <v>16</v>
      </c>
      <c r="L105" s="5">
        <v>7</v>
      </c>
      <c r="M105" s="5">
        <v>6</v>
      </c>
      <c r="N105" s="5">
        <v>0</v>
      </c>
      <c r="O105" s="5">
        <v>1</v>
      </c>
      <c r="P105" s="5">
        <v>1</v>
      </c>
      <c r="Q105" s="5">
        <v>0</v>
      </c>
      <c r="R105" s="192"/>
      <c r="T105" s="4" t="s">
        <v>16</v>
      </c>
      <c r="U105" s="5"/>
      <c r="V105" s="5"/>
      <c r="W105" s="5"/>
      <c r="X105" s="5"/>
      <c r="Y105" s="5"/>
      <c r="Z105" s="5"/>
      <c r="AT105" s="4" t="s">
        <v>16</v>
      </c>
      <c r="AU105" s="5">
        <v>80</v>
      </c>
      <c r="AV105" s="5">
        <v>159</v>
      </c>
      <c r="AW105" s="5">
        <v>23</v>
      </c>
      <c r="AX105" s="5">
        <v>0</v>
      </c>
      <c r="BF105" s="4" t="s">
        <v>16</v>
      </c>
      <c r="BG105" s="5">
        <v>72</v>
      </c>
      <c r="BH105" s="5">
        <v>42</v>
      </c>
      <c r="BI105" s="5">
        <v>88</v>
      </c>
      <c r="BJ105" s="5">
        <v>20</v>
      </c>
      <c r="BK105" s="5"/>
      <c r="BL105" s="5">
        <v>7</v>
      </c>
      <c r="BM105" s="5">
        <v>7</v>
      </c>
      <c r="BN105" s="5">
        <v>16</v>
      </c>
      <c r="BO105" s="5"/>
      <c r="BP105" s="5"/>
      <c r="BQ105" s="5"/>
      <c r="BR105" s="5"/>
      <c r="BS105" s="5"/>
      <c r="BT105" s="5"/>
      <c r="BU105" s="5"/>
      <c r="BV105" s="5">
        <v>10</v>
      </c>
    </row>
    <row r="106" spans="2:74" x14ac:dyDescent="0.25">
      <c r="B106" s="4" t="s">
        <v>17</v>
      </c>
      <c r="C106" s="5">
        <v>160</v>
      </c>
      <c r="D106" s="5">
        <v>75</v>
      </c>
      <c r="E106" s="5">
        <v>26</v>
      </c>
      <c r="F106" s="5">
        <v>44</v>
      </c>
      <c r="G106" s="5">
        <v>16</v>
      </c>
      <c r="H106" s="5">
        <v>0</v>
      </c>
      <c r="K106" s="4" t="s">
        <v>17</v>
      </c>
      <c r="L106" s="5">
        <v>7</v>
      </c>
      <c r="M106" s="5">
        <v>6</v>
      </c>
      <c r="N106" s="5">
        <v>0</v>
      </c>
      <c r="O106" s="5">
        <v>2</v>
      </c>
      <c r="P106" s="5">
        <v>0</v>
      </c>
      <c r="Q106" s="5">
        <v>1</v>
      </c>
      <c r="R106" s="192"/>
      <c r="T106" s="4" t="s">
        <v>17</v>
      </c>
      <c r="U106" s="5"/>
      <c r="V106" s="5"/>
      <c r="W106" s="5"/>
      <c r="X106" s="5"/>
      <c r="Y106" s="5"/>
      <c r="Z106" s="5"/>
      <c r="AT106" s="4" t="s">
        <v>17</v>
      </c>
      <c r="AU106" s="5">
        <v>66</v>
      </c>
      <c r="AV106" s="5">
        <v>144</v>
      </c>
      <c r="AW106" s="5">
        <v>94</v>
      </c>
      <c r="AX106" s="5">
        <v>7</v>
      </c>
      <c r="BF106" s="4" t="s">
        <v>17</v>
      </c>
      <c r="BG106" s="5">
        <v>137</v>
      </c>
      <c r="BH106" s="5">
        <v>19</v>
      </c>
      <c r="BI106" s="5">
        <v>35</v>
      </c>
      <c r="BJ106" s="5">
        <v>40</v>
      </c>
      <c r="BK106" s="5">
        <v>134</v>
      </c>
      <c r="BL106" s="5">
        <v>100</v>
      </c>
      <c r="BM106" s="5">
        <v>12</v>
      </c>
      <c r="BN106" s="5">
        <v>6</v>
      </c>
      <c r="BO106" s="5"/>
      <c r="BP106" s="5"/>
      <c r="BQ106" s="5"/>
      <c r="BR106" s="5"/>
      <c r="BS106" s="5"/>
      <c r="BT106" s="5"/>
      <c r="BU106" s="5"/>
      <c r="BV106" s="5">
        <v>25</v>
      </c>
    </row>
    <row r="107" spans="2:74" ht="15.75" thickBot="1" x14ac:dyDescent="0.3">
      <c r="B107" s="4" t="s">
        <v>18</v>
      </c>
      <c r="C107" s="8">
        <v>116</v>
      </c>
      <c r="D107" s="8">
        <v>53</v>
      </c>
      <c r="E107" s="8">
        <v>18</v>
      </c>
      <c r="F107" s="8">
        <v>33</v>
      </c>
      <c r="G107" s="8">
        <v>13</v>
      </c>
      <c r="H107" s="8">
        <v>217</v>
      </c>
      <c r="I107" s="137" t="s">
        <v>245</v>
      </c>
      <c r="K107" s="4" t="s">
        <v>18</v>
      </c>
      <c r="L107" s="8">
        <v>14</v>
      </c>
      <c r="M107" s="8">
        <v>8</v>
      </c>
      <c r="N107" s="8">
        <v>1</v>
      </c>
      <c r="O107" s="8">
        <v>2</v>
      </c>
      <c r="P107" s="8">
        <v>0</v>
      </c>
      <c r="Q107" s="8">
        <v>1</v>
      </c>
      <c r="R107" s="193">
        <v>26</v>
      </c>
      <c r="T107" s="4" t="s">
        <v>18</v>
      </c>
      <c r="U107" s="8"/>
      <c r="V107" s="8"/>
      <c r="W107" s="8"/>
      <c r="X107" s="8"/>
      <c r="Y107" s="8"/>
      <c r="Z107" s="8"/>
      <c r="AT107" s="4" t="s">
        <v>18</v>
      </c>
      <c r="AU107" s="210">
        <v>61</v>
      </c>
      <c r="AV107" s="210">
        <v>111</v>
      </c>
      <c r="AW107" s="210">
        <v>6</v>
      </c>
      <c r="AX107" s="210">
        <v>2</v>
      </c>
      <c r="BF107" s="4" t="s">
        <v>18</v>
      </c>
      <c r="BG107" s="8">
        <v>47</v>
      </c>
      <c r="BH107" s="8">
        <v>0</v>
      </c>
      <c r="BI107" s="8">
        <v>57</v>
      </c>
      <c r="BJ107" s="8">
        <v>44</v>
      </c>
      <c r="BK107" s="8">
        <v>49</v>
      </c>
      <c r="BL107" s="8">
        <v>1</v>
      </c>
      <c r="BM107" s="8">
        <v>12</v>
      </c>
      <c r="BN107" s="8">
        <v>6</v>
      </c>
      <c r="BO107" s="8">
        <v>2</v>
      </c>
      <c r="BP107" s="8">
        <v>3</v>
      </c>
      <c r="BQ107" s="8">
        <v>1</v>
      </c>
      <c r="BR107" s="8">
        <v>1</v>
      </c>
      <c r="BS107" s="8">
        <v>2</v>
      </c>
      <c r="BT107" s="8">
        <v>2</v>
      </c>
      <c r="BU107" s="8">
        <v>2</v>
      </c>
      <c r="BV107" s="8">
        <v>23</v>
      </c>
    </row>
    <row r="108" spans="2:74" ht="15.75" thickBot="1" x14ac:dyDescent="0.3">
      <c r="B108" s="4" t="s">
        <v>529</v>
      </c>
      <c r="C108" s="88">
        <f t="shared" ref="C108:H108" si="18">C107*100/450</f>
        <v>25.777777777777779</v>
      </c>
      <c r="D108" s="88">
        <f t="shared" si="18"/>
        <v>11.777777777777779</v>
      </c>
      <c r="E108" s="88">
        <f t="shared" si="18"/>
        <v>4</v>
      </c>
      <c r="F108" s="88">
        <f t="shared" si="18"/>
        <v>7.333333333333333</v>
      </c>
      <c r="G108" s="88">
        <f t="shared" si="18"/>
        <v>2.8888888888888888</v>
      </c>
      <c r="H108" s="88">
        <f t="shared" si="18"/>
        <v>48.222222222222221</v>
      </c>
      <c r="K108" s="195" t="s">
        <v>529</v>
      </c>
      <c r="L108" s="199">
        <f t="shared" ref="L108:Q108" si="19">L107*100/450</f>
        <v>3.1111111111111112</v>
      </c>
      <c r="M108" s="199">
        <f t="shared" si="19"/>
        <v>1.7777777777777777</v>
      </c>
      <c r="N108" s="199">
        <f t="shared" si="19"/>
        <v>0.22222222222222221</v>
      </c>
      <c r="O108" s="199">
        <f t="shared" si="19"/>
        <v>0.44444444444444442</v>
      </c>
      <c r="P108" s="199">
        <f t="shared" si="19"/>
        <v>0</v>
      </c>
      <c r="Q108" s="199">
        <f t="shared" si="19"/>
        <v>0.22222222222222221</v>
      </c>
      <c r="R108" s="200">
        <f>R107*100/450</f>
        <v>5.7777777777777777</v>
      </c>
      <c r="T108" s="195" t="s">
        <v>529</v>
      </c>
      <c r="U108" s="199"/>
      <c r="V108" s="199"/>
      <c r="W108" s="199"/>
      <c r="X108" s="199"/>
      <c r="Y108" s="199"/>
      <c r="Z108" s="199"/>
      <c r="AT108" s="89" t="s">
        <v>237</v>
      </c>
      <c r="AU108" s="210">
        <f>AU107*100/180</f>
        <v>33.888888888888886</v>
      </c>
      <c r="AV108" s="210">
        <f>AV107*100/180</f>
        <v>61.666666666666664</v>
      </c>
      <c r="AW108" s="210">
        <f>AW107*100/180</f>
        <v>3.3333333333333335</v>
      </c>
      <c r="AX108" s="210">
        <f>AX107*100/180</f>
        <v>1.1111111111111112</v>
      </c>
      <c r="BF108" s="89" t="s">
        <v>237</v>
      </c>
      <c r="BG108">
        <f>BG107*100/250</f>
        <v>18.8</v>
      </c>
      <c r="BH108">
        <f t="shared" ref="BH108:BU108" si="20">BH107*100/250</f>
        <v>0</v>
      </c>
      <c r="BI108">
        <f t="shared" si="20"/>
        <v>22.8</v>
      </c>
      <c r="BJ108">
        <f t="shared" si="20"/>
        <v>17.600000000000001</v>
      </c>
      <c r="BK108">
        <f t="shared" si="20"/>
        <v>19.600000000000001</v>
      </c>
      <c r="BL108">
        <f t="shared" si="20"/>
        <v>0.4</v>
      </c>
      <c r="BM108">
        <f t="shared" si="20"/>
        <v>4.8</v>
      </c>
      <c r="BN108">
        <f t="shared" si="20"/>
        <v>2.4</v>
      </c>
      <c r="BO108">
        <f t="shared" si="20"/>
        <v>0.8</v>
      </c>
      <c r="BP108">
        <f t="shared" si="20"/>
        <v>1.2</v>
      </c>
      <c r="BQ108">
        <f t="shared" si="20"/>
        <v>0.4</v>
      </c>
      <c r="BR108">
        <f t="shared" si="20"/>
        <v>0.4</v>
      </c>
      <c r="BS108">
        <f>BS107*100/250</f>
        <v>0.8</v>
      </c>
      <c r="BT108">
        <f t="shared" si="20"/>
        <v>0.8</v>
      </c>
      <c r="BU108">
        <f t="shared" si="20"/>
        <v>0.8</v>
      </c>
      <c r="BV108">
        <f>BV107*100/250</f>
        <v>9.1999999999999993</v>
      </c>
    </row>
    <row r="109" spans="2:74" x14ac:dyDescent="0.25">
      <c r="B109" s="11" t="s">
        <v>531</v>
      </c>
      <c r="C109" s="5">
        <v>187</v>
      </c>
      <c r="D109" s="5">
        <v>100</v>
      </c>
      <c r="E109" s="5">
        <v>22</v>
      </c>
      <c r="F109" s="5">
        <v>45</v>
      </c>
      <c r="G109" s="5">
        <v>16</v>
      </c>
      <c r="H109" s="5">
        <v>301</v>
      </c>
      <c r="K109" s="190" t="s">
        <v>531</v>
      </c>
      <c r="L109" s="198">
        <v>4</v>
      </c>
      <c r="M109" s="198">
        <v>8</v>
      </c>
      <c r="N109" s="198">
        <v>0</v>
      </c>
      <c r="O109" s="198">
        <v>2</v>
      </c>
      <c r="P109" s="198">
        <v>0</v>
      </c>
      <c r="Q109" s="198">
        <v>0</v>
      </c>
      <c r="R109" s="191">
        <f>SUM(L109:Q109)</f>
        <v>14</v>
      </c>
      <c r="T109" s="190" t="s">
        <v>531</v>
      </c>
      <c r="U109" s="198">
        <v>4</v>
      </c>
      <c r="V109" s="198">
        <v>8</v>
      </c>
      <c r="W109" s="198">
        <v>0</v>
      </c>
      <c r="X109" s="198"/>
      <c r="Y109" s="198"/>
      <c r="Z109" s="198"/>
      <c r="AT109" s="4" t="s">
        <v>523</v>
      </c>
      <c r="AU109" s="215">
        <v>99</v>
      </c>
      <c r="AV109" s="215">
        <v>150</v>
      </c>
      <c r="AW109" s="215">
        <v>39</v>
      </c>
      <c r="AX109" s="215">
        <v>3</v>
      </c>
      <c r="BF109" s="4" t="s">
        <v>523</v>
      </c>
      <c r="BG109" s="5">
        <v>78</v>
      </c>
      <c r="BH109" s="5">
        <v>108</v>
      </c>
      <c r="BI109" s="5">
        <v>104</v>
      </c>
      <c r="BJ109" s="5">
        <v>62</v>
      </c>
      <c r="BK109" s="5">
        <v>0</v>
      </c>
      <c r="BL109" s="5">
        <v>11</v>
      </c>
      <c r="BM109" s="5">
        <v>13</v>
      </c>
      <c r="BN109" s="5">
        <v>8</v>
      </c>
      <c r="BO109" s="5">
        <v>0</v>
      </c>
      <c r="BP109" s="5">
        <v>0</v>
      </c>
      <c r="BQ109" s="5">
        <v>0</v>
      </c>
      <c r="BR109" s="5">
        <v>0</v>
      </c>
      <c r="BS109" s="5">
        <v>0</v>
      </c>
      <c r="BT109" s="5">
        <v>0</v>
      </c>
      <c r="BU109" s="5">
        <v>0</v>
      </c>
      <c r="BV109" s="5">
        <v>81</v>
      </c>
    </row>
    <row r="110" spans="2:74" x14ac:dyDescent="0.25">
      <c r="B110" s="11" t="s">
        <v>524</v>
      </c>
      <c r="C110" s="51">
        <v>253</v>
      </c>
      <c r="D110" s="51">
        <v>104</v>
      </c>
      <c r="E110" s="51">
        <v>24</v>
      </c>
      <c r="F110" s="51">
        <v>39</v>
      </c>
      <c r="G110" s="51">
        <v>9</v>
      </c>
      <c r="H110" s="51">
        <v>323</v>
      </c>
      <c r="I110" s="95">
        <v>752</v>
      </c>
      <c r="K110" s="4" t="s">
        <v>524</v>
      </c>
      <c r="L110" s="51">
        <v>7</v>
      </c>
      <c r="M110" s="51">
        <v>0</v>
      </c>
      <c r="N110" s="51">
        <v>4</v>
      </c>
      <c r="O110" s="51"/>
      <c r="P110" s="51"/>
      <c r="Q110" s="51"/>
      <c r="R110" s="192"/>
      <c r="T110" s="4" t="s">
        <v>524</v>
      </c>
      <c r="U110" s="51">
        <v>7</v>
      </c>
      <c r="V110" s="51">
        <v>0</v>
      </c>
      <c r="W110" s="51">
        <v>4</v>
      </c>
      <c r="X110" s="51"/>
      <c r="Y110" s="51"/>
      <c r="Z110" s="51"/>
      <c r="AT110" s="4" t="s">
        <v>524</v>
      </c>
      <c r="AU110" s="215">
        <v>113</v>
      </c>
      <c r="AV110" s="215">
        <v>197</v>
      </c>
      <c r="AW110" s="215">
        <v>24</v>
      </c>
      <c r="AX110" s="215">
        <v>5</v>
      </c>
      <c r="BF110" s="4" t="s">
        <v>524</v>
      </c>
      <c r="BG110" s="5">
        <v>79</v>
      </c>
      <c r="BH110" s="5">
        <v>127</v>
      </c>
      <c r="BI110" s="5">
        <v>130</v>
      </c>
      <c r="BJ110" s="5">
        <v>80</v>
      </c>
      <c r="BK110" s="5">
        <v>29</v>
      </c>
      <c r="BL110" s="5">
        <v>8</v>
      </c>
      <c r="BM110" s="5">
        <v>2</v>
      </c>
      <c r="BN110" s="5">
        <v>9</v>
      </c>
      <c r="BO110" s="5">
        <v>1</v>
      </c>
      <c r="BP110" s="5">
        <v>4</v>
      </c>
      <c r="BQ110" s="5">
        <v>9</v>
      </c>
      <c r="BR110" s="5">
        <v>15</v>
      </c>
      <c r="BS110" s="5">
        <v>5</v>
      </c>
      <c r="BT110" s="5">
        <v>2</v>
      </c>
      <c r="BU110" s="5"/>
      <c r="BV110" s="5"/>
    </row>
    <row r="111" spans="2:74" x14ac:dyDescent="0.25">
      <c r="B111" s="11" t="s">
        <v>525</v>
      </c>
      <c r="C111" s="5"/>
      <c r="D111" s="5"/>
      <c r="E111" s="5"/>
      <c r="F111" s="5"/>
      <c r="G111" s="5"/>
      <c r="H111" s="5"/>
      <c r="I111" s="137"/>
      <c r="K111" s="4" t="s">
        <v>525</v>
      </c>
      <c r="L111" s="5"/>
      <c r="M111" s="5"/>
      <c r="N111" s="5"/>
      <c r="O111" s="5"/>
      <c r="P111" s="5"/>
      <c r="Q111" s="5"/>
      <c r="R111" s="193"/>
      <c r="T111" s="4" t="s">
        <v>525</v>
      </c>
      <c r="U111" s="5"/>
      <c r="V111" s="5"/>
      <c r="W111" s="5"/>
      <c r="X111" s="5"/>
      <c r="Y111" s="5"/>
      <c r="Z111" s="5"/>
      <c r="AT111" s="4" t="s">
        <v>525</v>
      </c>
      <c r="AU111" s="215"/>
      <c r="AV111" s="215"/>
      <c r="AW111" s="215"/>
      <c r="AX111" s="215"/>
      <c r="BF111" s="4" t="s">
        <v>525</v>
      </c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</row>
    <row r="112" spans="2:74" x14ac:dyDescent="0.25">
      <c r="B112" s="11" t="s">
        <v>526</v>
      </c>
      <c r="C112" s="5"/>
      <c r="D112" s="5"/>
      <c r="E112" s="5"/>
      <c r="F112" s="5"/>
      <c r="G112" s="5"/>
      <c r="H112" s="5"/>
      <c r="K112" s="4" t="s">
        <v>526</v>
      </c>
      <c r="L112" s="5"/>
      <c r="M112" s="5"/>
      <c r="N112" s="5"/>
      <c r="O112" s="5"/>
      <c r="P112" s="5"/>
      <c r="Q112" s="5"/>
      <c r="R112" s="194"/>
      <c r="T112" s="4" t="s">
        <v>526</v>
      </c>
      <c r="U112" s="5"/>
      <c r="V112" s="5"/>
      <c r="W112" s="5"/>
      <c r="X112" s="5"/>
      <c r="Y112" s="5"/>
      <c r="Z112" s="5"/>
      <c r="AT112" s="4" t="s">
        <v>526</v>
      </c>
      <c r="AU112" s="215"/>
      <c r="AV112" s="215"/>
      <c r="AW112" s="215"/>
      <c r="AX112" s="215"/>
      <c r="BF112" s="4" t="s">
        <v>526</v>
      </c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</row>
    <row r="113" spans="2:74" ht="15.75" thickBot="1" x14ac:dyDescent="0.3">
      <c r="B113" s="11" t="s">
        <v>529</v>
      </c>
      <c r="C113" s="88">
        <f t="shared" ref="C113:H113" si="21">C110*100/752</f>
        <v>33.643617021276597</v>
      </c>
      <c r="D113" s="88">
        <f t="shared" si="21"/>
        <v>13.829787234042554</v>
      </c>
      <c r="E113" s="88">
        <f t="shared" si="21"/>
        <v>3.1914893617021276</v>
      </c>
      <c r="F113" s="88">
        <f t="shared" si="21"/>
        <v>5.1861702127659575</v>
      </c>
      <c r="G113" s="88">
        <f t="shared" si="21"/>
        <v>1.196808510638298</v>
      </c>
      <c r="H113" s="88">
        <f t="shared" si="21"/>
        <v>42.952127659574465</v>
      </c>
      <c r="K113" s="195" t="s">
        <v>529</v>
      </c>
      <c r="L113" s="8">
        <f>L110*100/752</f>
        <v>0.93085106382978722</v>
      </c>
      <c r="M113" s="8">
        <f>M110*100/752</f>
        <v>0</v>
      </c>
      <c r="N113" s="8">
        <f>N110*100/752</f>
        <v>0.53191489361702127</v>
      </c>
      <c r="O113" s="8">
        <v>0</v>
      </c>
      <c r="P113" s="8">
        <f>P109*100/671</f>
        <v>0</v>
      </c>
      <c r="Q113" s="8">
        <f>Q109*100/671</f>
        <v>0</v>
      </c>
      <c r="R113" s="200">
        <f>R109*100/671</f>
        <v>2.0864381520119224</v>
      </c>
      <c r="T113" s="195" t="s">
        <v>529</v>
      </c>
      <c r="U113" s="8">
        <f>U110*100/752</f>
        <v>0.93085106382978722</v>
      </c>
      <c r="V113" s="8">
        <f>V110*100/752</f>
        <v>0</v>
      </c>
      <c r="W113" s="8">
        <f>W110*100/752</f>
        <v>0.53191489361702127</v>
      </c>
      <c r="X113" s="8"/>
      <c r="Y113" s="8"/>
      <c r="Z113" s="8"/>
      <c r="AT113" s="11" t="s">
        <v>237</v>
      </c>
      <c r="AU113" s="210">
        <f>AU110*100/339</f>
        <v>33.333333333333336</v>
      </c>
      <c r="AV113" s="210">
        <f>AV110*100/291</f>
        <v>67.697594501718214</v>
      </c>
      <c r="AW113" s="210">
        <f t="shared" ref="AW113:AX113" si="22">AW110*100/291</f>
        <v>8.2474226804123703</v>
      </c>
      <c r="AX113" s="210">
        <f t="shared" si="22"/>
        <v>1.7182130584192439</v>
      </c>
      <c r="BF113" s="11" t="s">
        <v>237</v>
      </c>
      <c r="BG113" s="5">
        <f>BG110*100/339</f>
        <v>23.303834808259587</v>
      </c>
      <c r="BH113" s="5">
        <f t="shared" ref="BH113:BV113" si="23">BH110*100/339</f>
        <v>37.463126843657818</v>
      </c>
      <c r="BI113" s="5">
        <f t="shared" si="23"/>
        <v>38.34808259587021</v>
      </c>
      <c r="BJ113" s="5">
        <f t="shared" si="23"/>
        <v>23.598820058997049</v>
      </c>
      <c r="BK113" s="5">
        <f t="shared" si="23"/>
        <v>8.5545722713864301</v>
      </c>
      <c r="BL113" s="5">
        <f t="shared" si="23"/>
        <v>2.359882005899705</v>
      </c>
      <c r="BM113" s="5">
        <f t="shared" si="23"/>
        <v>0.58997050147492625</v>
      </c>
      <c r="BN113" s="5">
        <f t="shared" si="23"/>
        <v>2.6548672566371683</v>
      </c>
      <c r="BO113" s="5">
        <f t="shared" si="23"/>
        <v>0.29498525073746312</v>
      </c>
      <c r="BP113" s="5">
        <f t="shared" si="23"/>
        <v>1.1799410029498525</v>
      </c>
      <c r="BQ113" s="5">
        <f t="shared" si="23"/>
        <v>2.6548672566371683</v>
      </c>
      <c r="BR113" s="5">
        <f t="shared" si="23"/>
        <v>4.4247787610619467</v>
      </c>
      <c r="BS113" s="5">
        <f t="shared" si="23"/>
        <v>1.4749262536873156</v>
      </c>
      <c r="BT113" s="5">
        <f t="shared" si="23"/>
        <v>0.58997050147492625</v>
      </c>
      <c r="BU113" s="5">
        <f t="shared" si="23"/>
        <v>0</v>
      </c>
      <c r="BV113" s="5">
        <f t="shared" si="23"/>
        <v>0</v>
      </c>
    </row>
    <row r="116" spans="2:74" ht="15.75" thickBot="1" x14ac:dyDescent="0.3"/>
    <row r="117" spans="2:74" ht="38.25" customHeight="1" thickBot="1" x14ac:dyDescent="0.3">
      <c r="B117" s="323" t="s">
        <v>98</v>
      </c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T117" s="336" t="s">
        <v>195</v>
      </c>
      <c r="U117" s="337"/>
      <c r="V117" s="337"/>
      <c r="W117" s="337"/>
      <c r="X117" s="337"/>
      <c r="Y117" s="337"/>
      <c r="Z117" s="337"/>
      <c r="AA117" s="337"/>
      <c r="AB117" s="337"/>
      <c r="AC117" s="337"/>
      <c r="AD117" s="337"/>
      <c r="AE117" s="337"/>
      <c r="AF117" s="337"/>
      <c r="AG117" s="337"/>
      <c r="AH117" s="337"/>
      <c r="AI117" s="337"/>
      <c r="AJ117" s="337"/>
      <c r="AT117" s="323" t="s">
        <v>109</v>
      </c>
      <c r="AU117" s="268"/>
      <c r="AV117" s="268"/>
      <c r="AW117" s="268"/>
      <c r="AX117" s="268"/>
      <c r="AY117" s="268"/>
      <c r="AZ117" s="268"/>
      <c r="BF117" s="309" t="s">
        <v>110</v>
      </c>
      <c r="BG117" s="310"/>
      <c r="BH117" s="310"/>
      <c r="BI117" s="310"/>
      <c r="BJ117" s="310"/>
      <c r="BK117" s="310"/>
      <c r="BL117" s="311"/>
    </row>
    <row r="118" spans="2:74" ht="45" customHeight="1" x14ac:dyDescent="0.25">
      <c r="B118" s="254" t="s">
        <v>1</v>
      </c>
      <c r="C118" s="100" t="s">
        <v>252</v>
      </c>
      <c r="D118" s="100" t="s">
        <v>251</v>
      </c>
      <c r="E118" s="100" t="s">
        <v>250</v>
      </c>
      <c r="F118" s="100" t="s">
        <v>249</v>
      </c>
      <c r="G118" s="100" t="s">
        <v>248</v>
      </c>
      <c r="H118" s="100" t="s">
        <v>247</v>
      </c>
      <c r="I118" s="100" t="s">
        <v>246</v>
      </c>
      <c r="J118" s="100"/>
      <c r="K118" s="100"/>
      <c r="L118" s="100"/>
      <c r="M118" s="100"/>
      <c r="N118" s="100"/>
      <c r="O118" s="100"/>
      <c r="T118" s="1" t="s">
        <v>1</v>
      </c>
      <c r="U118" s="2" t="s">
        <v>691</v>
      </c>
      <c r="V118" s="2" t="s">
        <v>692</v>
      </c>
      <c r="W118" s="2" t="s">
        <v>693</v>
      </c>
      <c r="X118" s="2" t="s">
        <v>541</v>
      </c>
      <c r="Y118" s="2" t="s">
        <v>694</v>
      </c>
      <c r="Z118" s="2" t="s">
        <v>695</v>
      </c>
      <c r="AA118" s="203" t="s">
        <v>696</v>
      </c>
      <c r="AB118" s="203" t="s">
        <v>697</v>
      </c>
      <c r="AC118" s="203" t="s">
        <v>698</v>
      </c>
      <c r="AD118" s="203" t="s">
        <v>699</v>
      </c>
      <c r="AE118" s="203" t="s">
        <v>700</v>
      </c>
      <c r="AF118" s="203" t="s">
        <v>701</v>
      </c>
      <c r="AG118" s="203" t="s">
        <v>702</v>
      </c>
      <c r="AH118" s="203" t="s">
        <v>703</v>
      </c>
      <c r="AI118" s="203" t="s">
        <v>704</v>
      </c>
      <c r="AJ118" s="203" t="s">
        <v>705</v>
      </c>
      <c r="AT118" s="1" t="s">
        <v>1</v>
      </c>
      <c r="AU118" s="2" t="s">
        <v>860</v>
      </c>
      <c r="AV118" s="2" t="s">
        <v>861</v>
      </c>
      <c r="AW118" s="2" t="s">
        <v>862</v>
      </c>
      <c r="AX118" s="2" t="s">
        <v>863</v>
      </c>
      <c r="AY118" s="2" t="s">
        <v>864</v>
      </c>
      <c r="AZ118" s="2" t="s">
        <v>865</v>
      </c>
      <c r="BF118" s="35" t="s">
        <v>1</v>
      </c>
      <c r="BG118" s="36" t="s">
        <v>793</v>
      </c>
      <c r="BH118" s="36" t="s">
        <v>794</v>
      </c>
      <c r="BI118" s="36" t="s">
        <v>795</v>
      </c>
      <c r="BJ118" s="36" t="s">
        <v>796</v>
      </c>
      <c r="BK118" s="36" t="s">
        <v>797</v>
      </c>
      <c r="BL118" s="36" t="s">
        <v>798</v>
      </c>
    </row>
    <row r="119" spans="2:74" x14ac:dyDescent="0.25">
      <c r="B119" s="255" t="s">
        <v>16</v>
      </c>
      <c r="C119" s="256">
        <v>115</v>
      </c>
      <c r="D119" s="256">
        <v>1</v>
      </c>
      <c r="E119" s="256">
        <v>36</v>
      </c>
      <c r="F119" s="256">
        <v>7</v>
      </c>
      <c r="G119" s="256">
        <v>6</v>
      </c>
      <c r="H119" s="256">
        <v>2</v>
      </c>
      <c r="I119" s="256">
        <v>0</v>
      </c>
      <c r="J119" s="256"/>
      <c r="K119" s="256"/>
      <c r="L119" s="256"/>
      <c r="M119" s="256"/>
      <c r="N119" s="256"/>
      <c r="O119" s="256"/>
      <c r="T119" s="11" t="s">
        <v>532</v>
      </c>
      <c r="U119" s="5"/>
      <c r="V119" s="5"/>
      <c r="W119" s="5"/>
      <c r="X119" s="5"/>
      <c r="Y119" s="5"/>
      <c r="Z119" s="201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T119" s="4" t="s">
        <v>15</v>
      </c>
      <c r="AU119" s="5"/>
      <c r="AV119" s="5"/>
      <c r="AW119" s="5"/>
      <c r="AX119" s="5"/>
      <c r="AY119" s="5"/>
      <c r="AZ119" s="5"/>
      <c r="BF119" s="4" t="s">
        <v>15</v>
      </c>
      <c r="BG119" s="5"/>
      <c r="BH119" s="5"/>
      <c r="BI119" s="5"/>
      <c r="BJ119" s="5"/>
      <c r="BK119" s="5"/>
      <c r="BL119" s="5"/>
    </row>
    <row r="120" spans="2:74" ht="30" x14ac:dyDescent="0.25">
      <c r="B120" s="49" t="s">
        <v>194</v>
      </c>
      <c r="C120" s="96" t="s">
        <v>707</v>
      </c>
      <c r="D120" s="96" t="s">
        <v>708</v>
      </c>
      <c r="E120" s="96" t="s">
        <v>706</v>
      </c>
      <c r="F120" s="96" t="s">
        <v>709</v>
      </c>
      <c r="G120" s="96" t="s">
        <v>710</v>
      </c>
      <c r="H120" s="96" t="s">
        <v>538</v>
      </c>
      <c r="I120" s="96" t="s">
        <v>711</v>
      </c>
      <c r="J120" s="96" t="s">
        <v>712</v>
      </c>
      <c r="K120" s="96" t="s">
        <v>713</v>
      </c>
      <c r="L120" s="96" t="s">
        <v>714</v>
      </c>
      <c r="M120" s="96" t="s">
        <v>715</v>
      </c>
      <c r="N120" s="96"/>
      <c r="O120" s="96"/>
      <c r="T120" s="4" t="s">
        <v>16</v>
      </c>
      <c r="U120" s="5">
        <v>347</v>
      </c>
      <c r="V120" s="5">
        <v>112</v>
      </c>
      <c r="W120" s="5">
        <v>32</v>
      </c>
      <c r="X120" s="5">
        <v>23</v>
      </c>
      <c r="Y120" s="5">
        <v>23</v>
      </c>
      <c r="Z120" s="201">
        <v>21</v>
      </c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T120" s="4" t="s">
        <v>16</v>
      </c>
      <c r="AU120" s="5">
        <v>10</v>
      </c>
      <c r="AV120" s="5">
        <v>33</v>
      </c>
      <c r="AW120" s="5">
        <v>12</v>
      </c>
      <c r="AX120" s="5">
        <v>8</v>
      </c>
      <c r="AY120" s="5">
        <v>0</v>
      </c>
      <c r="AZ120" s="5">
        <v>13</v>
      </c>
      <c r="BF120" s="4" t="s">
        <v>16</v>
      </c>
      <c r="BG120" s="5">
        <v>164</v>
      </c>
      <c r="BH120" s="5">
        <v>11</v>
      </c>
      <c r="BI120" s="5">
        <v>2</v>
      </c>
      <c r="BJ120" s="5">
        <v>1</v>
      </c>
      <c r="BK120" s="5">
        <v>3</v>
      </c>
      <c r="BL120" s="5">
        <v>81</v>
      </c>
    </row>
    <row r="121" spans="2:74" x14ac:dyDescent="0.25">
      <c r="B121" s="4" t="s">
        <v>17</v>
      </c>
      <c r="C121" s="5">
        <v>124</v>
      </c>
      <c r="D121" s="5">
        <v>1</v>
      </c>
      <c r="E121" s="5">
        <v>25</v>
      </c>
      <c r="F121" s="5">
        <v>1</v>
      </c>
      <c r="G121" s="5">
        <v>0</v>
      </c>
      <c r="H121" s="5">
        <v>3</v>
      </c>
      <c r="I121" s="5">
        <v>3</v>
      </c>
      <c r="J121" s="5">
        <v>3</v>
      </c>
      <c r="K121" s="5">
        <v>3</v>
      </c>
      <c r="L121" s="5">
        <v>3</v>
      </c>
      <c r="M121" s="5">
        <v>3</v>
      </c>
      <c r="N121" s="5"/>
      <c r="O121" s="5"/>
      <c r="T121" s="4" t="s">
        <v>17</v>
      </c>
      <c r="U121" s="5">
        <v>341</v>
      </c>
      <c r="V121" s="5">
        <v>123</v>
      </c>
      <c r="W121" s="5">
        <v>28</v>
      </c>
      <c r="X121" s="5">
        <v>8</v>
      </c>
      <c r="Y121" s="5">
        <v>20</v>
      </c>
      <c r="Z121" s="201">
        <v>19</v>
      </c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T121" s="4" t="s">
        <v>17</v>
      </c>
      <c r="AU121" s="5">
        <v>3</v>
      </c>
      <c r="AV121" s="5">
        <v>14</v>
      </c>
      <c r="AW121" s="5">
        <v>31</v>
      </c>
      <c r="AX121" s="5">
        <v>19</v>
      </c>
      <c r="AY121" s="5">
        <v>0</v>
      </c>
      <c r="AZ121" s="5">
        <v>22</v>
      </c>
      <c r="BF121" s="4" t="s">
        <v>17</v>
      </c>
      <c r="BG121" s="5">
        <v>133</v>
      </c>
      <c r="BH121" s="5">
        <v>29</v>
      </c>
      <c r="BI121" s="5">
        <v>14</v>
      </c>
      <c r="BJ121" s="5">
        <v>1</v>
      </c>
      <c r="BK121" s="5">
        <v>20</v>
      </c>
      <c r="BL121" s="5">
        <v>110</v>
      </c>
    </row>
    <row r="122" spans="2:74" ht="15.75" thickBot="1" x14ac:dyDescent="0.3">
      <c r="B122" s="4" t="s">
        <v>18</v>
      </c>
      <c r="C122" s="8">
        <v>100</v>
      </c>
      <c r="D122" s="8">
        <v>2</v>
      </c>
      <c r="E122" s="8">
        <v>15</v>
      </c>
      <c r="F122" s="8">
        <v>1</v>
      </c>
      <c r="G122" s="8">
        <v>4</v>
      </c>
      <c r="H122" s="8">
        <v>1</v>
      </c>
      <c r="I122" s="8">
        <v>2</v>
      </c>
      <c r="J122" s="8">
        <v>1</v>
      </c>
      <c r="K122" s="8">
        <v>1</v>
      </c>
      <c r="L122" s="8">
        <v>1</v>
      </c>
      <c r="M122" s="8">
        <v>1</v>
      </c>
      <c r="N122" s="8"/>
      <c r="O122" s="8"/>
      <c r="T122" s="4" t="s">
        <v>18</v>
      </c>
      <c r="U122" s="8">
        <v>294</v>
      </c>
      <c r="V122" s="8">
        <v>100</v>
      </c>
      <c r="W122" s="8">
        <v>27</v>
      </c>
      <c r="X122" s="8">
        <v>4</v>
      </c>
      <c r="Y122" s="8">
        <v>13</v>
      </c>
      <c r="Z122" s="202">
        <v>12</v>
      </c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T122" s="4" t="s">
        <v>18</v>
      </c>
      <c r="AU122" s="5">
        <v>9</v>
      </c>
      <c r="AV122" s="5">
        <v>16</v>
      </c>
      <c r="AW122" s="5">
        <v>8</v>
      </c>
      <c r="AX122" s="5">
        <v>23</v>
      </c>
      <c r="AY122" s="5">
        <v>2</v>
      </c>
      <c r="AZ122" s="5">
        <v>6</v>
      </c>
      <c r="BF122" s="4" t="s">
        <v>18</v>
      </c>
      <c r="BG122" s="5">
        <v>74</v>
      </c>
      <c r="BH122" s="5">
        <v>13</v>
      </c>
      <c r="BI122" s="5">
        <v>2</v>
      </c>
      <c r="BJ122" s="5">
        <v>1</v>
      </c>
      <c r="BK122" s="5">
        <v>1</v>
      </c>
      <c r="BL122" s="5">
        <v>89</v>
      </c>
    </row>
    <row r="123" spans="2:74" x14ac:dyDescent="0.25">
      <c r="B123" s="4" t="s">
        <v>529</v>
      </c>
      <c r="C123" s="88">
        <f>C122*100/450</f>
        <v>22.222222222222221</v>
      </c>
      <c r="D123" s="88">
        <f t="shared" ref="D123:J123" si="24">D122*100/450</f>
        <v>0.44444444444444442</v>
      </c>
      <c r="E123" s="88">
        <f t="shared" si="24"/>
        <v>3.3333333333333335</v>
      </c>
      <c r="F123" s="88">
        <f t="shared" si="24"/>
        <v>0.22222222222222221</v>
      </c>
      <c r="G123" s="88">
        <f t="shared" si="24"/>
        <v>0.88888888888888884</v>
      </c>
      <c r="H123" s="88">
        <f t="shared" si="24"/>
        <v>0.22222222222222221</v>
      </c>
      <c r="I123" s="88">
        <f t="shared" si="24"/>
        <v>0.44444444444444442</v>
      </c>
      <c r="J123" s="88">
        <f t="shared" si="24"/>
        <v>0.22222222222222221</v>
      </c>
      <c r="K123" s="88">
        <f>K122*100/450</f>
        <v>0.22222222222222221</v>
      </c>
      <c r="L123" s="88">
        <f>L122*100/450</f>
        <v>0.22222222222222221</v>
      </c>
      <c r="M123" s="88">
        <f>M122*100/450</f>
        <v>0.22222222222222221</v>
      </c>
      <c r="N123" s="88"/>
      <c r="O123" s="88"/>
      <c r="T123" s="4" t="s">
        <v>529</v>
      </c>
      <c r="U123" s="88">
        <f t="shared" ref="U123:Z123" si="25">U122*100/450</f>
        <v>65.333333333333329</v>
      </c>
      <c r="V123" s="88">
        <f t="shared" si="25"/>
        <v>22.222222222222221</v>
      </c>
      <c r="W123" s="88">
        <f t="shared" si="25"/>
        <v>6</v>
      </c>
      <c r="X123" s="88">
        <f t="shared" si="25"/>
        <v>0.88888888888888884</v>
      </c>
      <c r="Y123" s="88">
        <f t="shared" si="25"/>
        <v>2.8888888888888888</v>
      </c>
      <c r="Z123" s="88">
        <f t="shared" si="25"/>
        <v>2.6666666666666665</v>
      </c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T123" s="89" t="s">
        <v>237</v>
      </c>
      <c r="AU123" s="210">
        <f t="shared" ref="AU123:AZ123" si="26">AU122*100/180</f>
        <v>5</v>
      </c>
      <c r="AV123" s="210">
        <f t="shared" si="26"/>
        <v>8.8888888888888893</v>
      </c>
      <c r="AW123" s="210">
        <f t="shared" si="26"/>
        <v>4.4444444444444446</v>
      </c>
      <c r="AX123" s="210">
        <f t="shared" si="26"/>
        <v>12.777777777777779</v>
      </c>
      <c r="AY123" s="210">
        <f t="shared" si="26"/>
        <v>1.1111111111111112</v>
      </c>
      <c r="AZ123" s="210">
        <f t="shared" si="26"/>
        <v>3.3333333333333335</v>
      </c>
      <c r="BG123" s="88">
        <f t="shared" ref="BG123:BL123" si="27">BG122*100/180</f>
        <v>41.111111111111114</v>
      </c>
      <c r="BH123" s="88">
        <f t="shared" si="27"/>
        <v>7.2222222222222223</v>
      </c>
      <c r="BI123" s="88">
        <f t="shared" si="27"/>
        <v>1.1111111111111112</v>
      </c>
      <c r="BJ123" s="88">
        <f t="shared" si="27"/>
        <v>0.55555555555555558</v>
      </c>
      <c r="BK123" s="88">
        <f t="shared" si="27"/>
        <v>0.55555555555555558</v>
      </c>
      <c r="BL123" s="88">
        <f t="shared" si="27"/>
        <v>49.444444444444443</v>
      </c>
    </row>
    <row r="124" spans="2:74" x14ac:dyDescent="0.25">
      <c r="B124" s="11" t="s">
        <v>531</v>
      </c>
      <c r="C124" s="5">
        <v>164</v>
      </c>
      <c r="D124" s="5">
        <v>2</v>
      </c>
      <c r="E124" s="5">
        <v>12</v>
      </c>
      <c r="F124" s="5">
        <v>2</v>
      </c>
      <c r="G124" s="5">
        <v>1</v>
      </c>
      <c r="H124" s="5">
        <v>0</v>
      </c>
      <c r="I124" s="5">
        <v>2</v>
      </c>
      <c r="J124" s="5">
        <v>4</v>
      </c>
      <c r="K124" s="5">
        <v>5</v>
      </c>
      <c r="L124" s="5">
        <v>6</v>
      </c>
      <c r="M124" s="5">
        <v>7</v>
      </c>
      <c r="N124" s="5"/>
      <c r="O124" s="5"/>
      <c r="T124" s="11" t="s">
        <v>531</v>
      </c>
      <c r="U124" s="5">
        <v>421</v>
      </c>
      <c r="V124" s="5">
        <v>162</v>
      </c>
      <c r="W124" s="5">
        <v>52</v>
      </c>
      <c r="X124" s="5">
        <v>0</v>
      </c>
      <c r="Y124" s="5">
        <v>12</v>
      </c>
      <c r="Z124" s="5">
        <v>17</v>
      </c>
      <c r="AA124" s="5">
        <v>7</v>
      </c>
      <c r="AB124" s="5"/>
      <c r="AC124" s="5"/>
      <c r="AD124" s="5"/>
      <c r="AE124" s="5"/>
      <c r="AF124" s="5"/>
      <c r="AG124" s="5"/>
      <c r="AH124" s="5"/>
      <c r="AI124" s="5"/>
      <c r="AJ124" s="5"/>
      <c r="AT124" s="4" t="s">
        <v>523</v>
      </c>
      <c r="AU124" s="5">
        <v>17</v>
      </c>
      <c r="AV124" s="5">
        <v>19</v>
      </c>
      <c r="AW124" s="5">
        <v>14</v>
      </c>
      <c r="AX124" s="5">
        <v>43</v>
      </c>
      <c r="AY124" s="5">
        <v>0</v>
      </c>
      <c r="AZ124" s="5">
        <v>29</v>
      </c>
      <c r="BF124" s="4" t="s">
        <v>523</v>
      </c>
      <c r="BG124" s="5">
        <v>128</v>
      </c>
      <c r="BH124" s="5">
        <v>24</v>
      </c>
      <c r="BI124" s="5">
        <v>12</v>
      </c>
      <c r="BJ124" s="5">
        <v>1</v>
      </c>
      <c r="BK124" s="5">
        <v>3</v>
      </c>
      <c r="BL124" s="5">
        <v>123</v>
      </c>
    </row>
    <row r="125" spans="2:74" x14ac:dyDescent="0.25">
      <c r="B125" s="11" t="s">
        <v>524</v>
      </c>
      <c r="C125" s="246">
        <v>215</v>
      </c>
      <c r="D125" s="246">
        <v>2</v>
      </c>
      <c r="E125" s="246">
        <v>9</v>
      </c>
      <c r="F125" s="246">
        <v>2</v>
      </c>
      <c r="G125" s="246">
        <v>0</v>
      </c>
      <c r="H125" s="246">
        <v>0</v>
      </c>
      <c r="I125" s="246">
        <v>0</v>
      </c>
      <c r="J125" s="246">
        <v>1</v>
      </c>
      <c r="K125" s="246">
        <v>2</v>
      </c>
      <c r="L125" s="246">
        <v>5</v>
      </c>
      <c r="M125" s="246">
        <v>17</v>
      </c>
      <c r="N125" s="188">
        <v>253</v>
      </c>
      <c r="O125" s="188"/>
      <c r="T125" s="11" t="s">
        <v>524</v>
      </c>
      <c r="U125" s="51">
        <v>425</v>
      </c>
      <c r="V125" s="51">
        <v>211</v>
      </c>
      <c r="W125" s="51">
        <v>67</v>
      </c>
      <c r="X125" s="51">
        <v>0</v>
      </c>
      <c r="Y125" s="51">
        <v>9</v>
      </c>
      <c r="Z125" s="51"/>
      <c r="AA125" s="51">
        <v>4</v>
      </c>
      <c r="AB125" s="51">
        <v>17</v>
      </c>
      <c r="AC125" s="51">
        <v>2</v>
      </c>
      <c r="AD125" s="51">
        <v>4</v>
      </c>
      <c r="AE125" s="51">
        <v>1</v>
      </c>
      <c r="AF125" s="51">
        <v>1</v>
      </c>
      <c r="AG125" s="51">
        <v>4</v>
      </c>
      <c r="AH125" s="51">
        <v>2</v>
      </c>
      <c r="AI125" s="51">
        <v>2</v>
      </c>
      <c r="AJ125" s="51">
        <v>3</v>
      </c>
      <c r="AT125" s="4" t="s">
        <v>524</v>
      </c>
      <c r="AU125" s="5">
        <v>7</v>
      </c>
      <c r="AV125" s="5">
        <v>14</v>
      </c>
      <c r="AW125" s="5">
        <v>9</v>
      </c>
      <c r="AX125" s="5">
        <v>36</v>
      </c>
      <c r="AY125" s="5">
        <v>0</v>
      </c>
      <c r="AZ125" s="5">
        <v>0</v>
      </c>
      <c r="BF125" s="4" t="s">
        <v>524</v>
      </c>
      <c r="BG125" s="5">
        <v>151</v>
      </c>
      <c r="BH125" s="5">
        <v>32</v>
      </c>
      <c r="BI125" s="5">
        <v>18</v>
      </c>
      <c r="BJ125" s="5">
        <v>2</v>
      </c>
      <c r="BK125" s="5">
        <v>1</v>
      </c>
      <c r="BL125" s="5">
        <v>135</v>
      </c>
    </row>
    <row r="126" spans="2:74" x14ac:dyDescent="0.25">
      <c r="B126" s="11" t="s">
        <v>525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T126" s="11" t="s">
        <v>525</v>
      </c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T126" s="4" t="s">
        <v>525</v>
      </c>
      <c r="AU126" s="5"/>
      <c r="AV126" s="5"/>
      <c r="AW126" s="5"/>
      <c r="AX126" s="5"/>
      <c r="AY126" s="5"/>
      <c r="AZ126" s="5"/>
      <c r="BF126" s="4" t="s">
        <v>525</v>
      </c>
      <c r="BG126" s="5"/>
      <c r="BH126" s="5"/>
      <c r="BI126" s="5"/>
      <c r="BJ126" s="5"/>
      <c r="BK126" s="5"/>
      <c r="BL126" s="5"/>
    </row>
    <row r="127" spans="2:74" x14ac:dyDescent="0.25">
      <c r="B127" s="11" t="s">
        <v>526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T127" s="11" t="s">
        <v>526</v>
      </c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T127" s="4" t="s">
        <v>526</v>
      </c>
      <c r="AU127" s="5"/>
      <c r="AV127" s="5"/>
      <c r="AW127" s="5"/>
      <c r="AX127" s="5"/>
      <c r="AY127" s="5"/>
      <c r="AZ127" s="5"/>
      <c r="BF127" s="4" t="s">
        <v>526</v>
      </c>
      <c r="BG127" s="5"/>
      <c r="BH127" s="5"/>
      <c r="BI127" s="5"/>
      <c r="BJ127" s="5"/>
      <c r="BK127" s="5"/>
      <c r="BL127" s="5"/>
    </row>
    <row r="128" spans="2:74" x14ac:dyDescent="0.25">
      <c r="B128" s="11" t="s">
        <v>529</v>
      </c>
      <c r="C128" s="88">
        <f>C125*100/752</f>
        <v>28.590425531914892</v>
      </c>
      <c r="D128" s="88">
        <f t="shared" ref="D128:M128" si="28">D125*100/752</f>
        <v>0.26595744680851063</v>
      </c>
      <c r="E128" s="88">
        <f t="shared" si="28"/>
        <v>1.196808510638298</v>
      </c>
      <c r="F128" s="88">
        <f t="shared" si="28"/>
        <v>0.26595744680851063</v>
      </c>
      <c r="G128" s="88">
        <f t="shared" si="28"/>
        <v>0</v>
      </c>
      <c r="H128" s="88">
        <f t="shared" si="28"/>
        <v>0</v>
      </c>
      <c r="I128" s="88">
        <f t="shared" si="28"/>
        <v>0</v>
      </c>
      <c r="J128" s="88">
        <f t="shared" si="28"/>
        <v>0.13297872340425532</v>
      </c>
      <c r="K128" s="88">
        <f t="shared" si="28"/>
        <v>0.26595744680851063</v>
      </c>
      <c r="L128" s="88">
        <f t="shared" si="28"/>
        <v>0.66489361702127658</v>
      </c>
      <c r="M128" s="88">
        <f t="shared" si="28"/>
        <v>2.2606382978723403</v>
      </c>
      <c r="N128" s="88"/>
      <c r="O128" s="88"/>
      <c r="T128" s="11" t="s">
        <v>529</v>
      </c>
      <c r="U128" s="88">
        <f>U125*100/752</f>
        <v>56.515957446808514</v>
      </c>
      <c r="V128" s="88">
        <f t="shared" ref="V128:AJ128" si="29">V125*100/752</f>
        <v>28.058510638297872</v>
      </c>
      <c r="W128" s="88">
        <f t="shared" si="29"/>
        <v>8.9095744680851059</v>
      </c>
      <c r="X128" s="88">
        <f t="shared" si="29"/>
        <v>0</v>
      </c>
      <c r="Y128" s="88">
        <f t="shared" si="29"/>
        <v>1.196808510638298</v>
      </c>
      <c r="Z128" s="88">
        <f t="shared" si="29"/>
        <v>0</v>
      </c>
      <c r="AA128" s="88">
        <f t="shared" si="29"/>
        <v>0.53191489361702127</v>
      </c>
      <c r="AB128" s="88">
        <f t="shared" si="29"/>
        <v>2.2606382978723403</v>
      </c>
      <c r="AC128" s="88">
        <f t="shared" si="29"/>
        <v>0.26595744680851063</v>
      </c>
      <c r="AD128" s="88">
        <f t="shared" si="29"/>
        <v>0.53191489361702127</v>
      </c>
      <c r="AE128" s="88">
        <f t="shared" si="29"/>
        <v>0.13297872340425532</v>
      </c>
      <c r="AF128" s="88">
        <f t="shared" si="29"/>
        <v>0.13297872340425532</v>
      </c>
      <c r="AG128" s="88">
        <f t="shared" si="29"/>
        <v>0.53191489361702127</v>
      </c>
      <c r="AH128" s="88">
        <f t="shared" si="29"/>
        <v>0.26595744680851063</v>
      </c>
      <c r="AI128" s="88">
        <f t="shared" si="29"/>
        <v>0.26595744680851063</v>
      </c>
      <c r="AJ128" s="88">
        <f t="shared" si="29"/>
        <v>0.39893617021276595</v>
      </c>
      <c r="AT128" s="11" t="s">
        <v>237</v>
      </c>
      <c r="AU128" s="210">
        <f>AU125*100/339</f>
        <v>2.0648967551622417</v>
      </c>
      <c r="AV128" s="210">
        <f>AV125*100/339</f>
        <v>4.1297935103244834</v>
      </c>
      <c r="AW128" s="210">
        <f>AW125*100/339</f>
        <v>2.6548672566371683</v>
      </c>
      <c r="AX128" s="210">
        <f>AX125*100/339</f>
        <v>10.619469026548673</v>
      </c>
      <c r="AY128" s="210">
        <f>AY124*100/291</f>
        <v>0</v>
      </c>
      <c r="AZ128" s="210">
        <f>AZ124*100/291</f>
        <v>9.9656357388316152</v>
      </c>
      <c r="BA128" s="88"/>
      <c r="BF128" s="11" t="s">
        <v>237</v>
      </c>
      <c r="BG128" s="210">
        <f t="shared" ref="BG128:BL128" si="30">BG125*100/339</f>
        <v>44.54277286135693</v>
      </c>
      <c r="BH128" s="210">
        <f t="shared" si="30"/>
        <v>9.4395280235988199</v>
      </c>
      <c r="BI128" s="210">
        <f t="shared" si="30"/>
        <v>5.3097345132743365</v>
      </c>
      <c r="BJ128" s="210">
        <f t="shared" si="30"/>
        <v>0.58997050147492625</v>
      </c>
      <c r="BK128" s="210">
        <f t="shared" si="30"/>
        <v>0.29498525073746312</v>
      </c>
      <c r="BL128" s="210">
        <f t="shared" si="30"/>
        <v>39.823008849557525</v>
      </c>
    </row>
    <row r="133" spans="2:65" ht="57" customHeight="1" thickBot="1" x14ac:dyDescent="0.3">
      <c r="B133" s="312" t="s">
        <v>86</v>
      </c>
      <c r="C133" s="312"/>
      <c r="F133" s="312" t="s">
        <v>198</v>
      </c>
      <c r="G133" s="312"/>
      <c r="K133" s="336" t="s">
        <v>174</v>
      </c>
      <c r="L133" s="337"/>
      <c r="M133" s="337"/>
      <c r="N133" s="337"/>
      <c r="O133" s="337"/>
      <c r="P133" s="337"/>
      <c r="Q133" s="337"/>
      <c r="R133" s="337"/>
      <c r="S133" s="337"/>
      <c r="T133" s="337"/>
      <c r="AT133" s="278" t="s">
        <v>111</v>
      </c>
      <c r="AU133" s="280"/>
      <c r="AX133" s="312" t="s">
        <v>112</v>
      </c>
      <c r="AY133" s="312"/>
      <c r="BF133" s="312" t="s">
        <v>113</v>
      </c>
      <c r="BG133" s="312"/>
      <c r="BI133" s="312" t="s">
        <v>114</v>
      </c>
      <c r="BJ133" s="312"/>
      <c r="BL133" s="312" t="s">
        <v>86</v>
      </c>
      <c r="BM133" s="312"/>
    </row>
    <row r="134" spans="2:65" ht="38.25" x14ac:dyDescent="0.25">
      <c r="B134" s="21">
        <v>2024</v>
      </c>
      <c r="C134" s="14" t="s">
        <v>41</v>
      </c>
      <c r="F134" s="21">
        <v>2024</v>
      </c>
      <c r="G134" s="14" t="s">
        <v>41</v>
      </c>
      <c r="K134" s="1" t="s">
        <v>1</v>
      </c>
      <c r="L134" s="2" t="s">
        <v>539</v>
      </c>
      <c r="M134" s="2" t="s">
        <v>542</v>
      </c>
      <c r="N134" s="2" t="s">
        <v>540</v>
      </c>
      <c r="O134" s="2" t="s">
        <v>882</v>
      </c>
      <c r="P134" s="2" t="s">
        <v>886</v>
      </c>
      <c r="Q134" s="2" t="s">
        <v>887</v>
      </c>
      <c r="R134" s="2" t="s">
        <v>883</v>
      </c>
      <c r="S134" s="2" t="s">
        <v>884</v>
      </c>
      <c r="T134" s="2" t="s">
        <v>885</v>
      </c>
      <c r="AT134" s="21">
        <v>2024</v>
      </c>
      <c r="AU134" s="14" t="s">
        <v>41</v>
      </c>
      <c r="AX134" s="21">
        <v>2024</v>
      </c>
      <c r="AY134" s="14" t="s">
        <v>41</v>
      </c>
      <c r="BF134" s="21">
        <v>2023</v>
      </c>
      <c r="BG134" s="14" t="s">
        <v>41</v>
      </c>
      <c r="BI134" s="21">
        <v>2023</v>
      </c>
      <c r="BJ134" s="14" t="s">
        <v>41</v>
      </c>
      <c r="BL134" s="21">
        <v>2024</v>
      </c>
      <c r="BM134" s="14" t="s">
        <v>41</v>
      </c>
    </row>
    <row r="135" spans="2:65" x14ac:dyDescent="0.25">
      <c r="B135" s="32" t="s">
        <v>42</v>
      </c>
      <c r="C135" s="16">
        <v>330</v>
      </c>
      <c r="F135" s="32" t="s">
        <v>42</v>
      </c>
      <c r="G135" s="16">
        <v>8</v>
      </c>
      <c r="K135" s="11" t="s">
        <v>532</v>
      </c>
      <c r="L135" s="5"/>
      <c r="M135" s="5"/>
      <c r="N135" s="5"/>
      <c r="O135" s="5"/>
      <c r="P135" s="5"/>
      <c r="Q135" s="5"/>
      <c r="R135" s="5"/>
      <c r="S135" s="5"/>
      <c r="T135" s="5"/>
      <c r="AT135" s="32" t="s">
        <v>42</v>
      </c>
      <c r="AU135" s="290">
        <v>5</v>
      </c>
      <c r="AX135" s="32" t="s">
        <v>42</v>
      </c>
      <c r="AY135" s="16"/>
      <c r="BF135" s="32" t="s">
        <v>42</v>
      </c>
      <c r="BG135" s="16"/>
      <c r="BI135" s="32" t="s">
        <v>42</v>
      </c>
      <c r="BJ135" s="16"/>
      <c r="BL135" s="32" t="s">
        <v>42</v>
      </c>
      <c r="BM135" s="16">
        <v>112</v>
      </c>
    </row>
    <row r="136" spans="2:65" x14ac:dyDescent="0.25">
      <c r="B136" s="33" t="s">
        <v>43</v>
      </c>
      <c r="C136" s="16">
        <v>342</v>
      </c>
      <c r="F136" s="33" t="s">
        <v>43</v>
      </c>
      <c r="G136" s="16">
        <v>12</v>
      </c>
      <c r="K136" s="4" t="s">
        <v>16</v>
      </c>
      <c r="L136" s="5">
        <v>90</v>
      </c>
      <c r="M136" s="5">
        <v>32</v>
      </c>
      <c r="N136" s="5">
        <v>5</v>
      </c>
      <c r="O136" s="5">
        <v>3</v>
      </c>
      <c r="P136" s="5">
        <v>9</v>
      </c>
      <c r="Q136" s="5">
        <v>0</v>
      </c>
      <c r="R136" s="5">
        <v>0</v>
      </c>
      <c r="S136" s="5"/>
      <c r="T136" s="5">
        <v>1</v>
      </c>
      <c r="U136">
        <f>126*100/450</f>
        <v>28</v>
      </c>
      <c r="AT136" s="33" t="s">
        <v>43</v>
      </c>
      <c r="AU136" s="291"/>
      <c r="AX136" s="33" t="s">
        <v>43</v>
      </c>
      <c r="AY136" s="16"/>
      <c r="BF136" s="33" t="s">
        <v>43</v>
      </c>
      <c r="BG136" s="16"/>
      <c r="BI136" s="33" t="s">
        <v>43</v>
      </c>
      <c r="BJ136" s="16"/>
      <c r="BL136" s="33" t="s">
        <v>43</v>
      </c>
      <c r="BM136" s="16">
        <v>118</v>
      </c>
    </row>
    <row r="137" spans="2:65" x14ac:dyDescent="0.25">
      <c r="B137" s="33" t="s">
        <v>44</v>
      </c>
      <c r="C137" s="16">
        <v>348</v>
      </c>
      <c r="F137" s="33" t="s">
        <v>44</v>
      </c>
      <c r="G137" s="16">
        <v>12</v>
      </c>
      <c r="K137" s="4" t="s">
        <v>17</v>
      </c>
      <c r="L137" s="5">
        <v>90</v>
      </c>
      <c r="M137" s="5">
        <v>46</v>
      </c>
      <c r="N137" s="5">
        <v>4</v>
      </c>
      <c r="O137" s="5">
        <v>0</v>
      </c>
      <c r="P137" s="5">
        <v>6</v>
      </c>
      <c r="Q137" s="5">
        <v>1</v>
      </c>
      <c r="R137" s="5">
        <v>1</v>
      </c>
      <c r="S137" s="5"/>
      <c r="T137" s="5">
        <v>1</v>
      </c>
      <c r="AT137" s="33" t="s">
        <v>44</v>
      </c>
      <c r="AU137" s="292"/>
      <c r="AX137" s="33" t="s">
        <v>44</v>
      </c>
      <c r="AY137" s="16"/>
      <c r="BF137" s="33" t="s">
        <v>44</v>
      </c>
      <c r="BG137" s="16"/>
      <c r="BI137" s="33" t="s">
        <v>44</v>
      </c>
      <c r="BJ137" s="16"/>
      <c r="BL137" s="33" t="s">
        <v>44</v>
      </c>
      <c r="BM137" s="16">
        <v>110</v>
      </c>
    </row>
    <row r="138" spans="2:65" x14ac:dyDescent="0.25">
      <c r="B138" s="33" t="s">
        <v>45</v>
      </c>
      <c r="C138" s="16">
        <v>470</v>
      </c>
      <c r="F138" s="33" t="s">
        <v>45</v>
      </c>
      <c r="G138" s="16">
        <v>17</v>
      </c>
      <c r="K138" s="4" t="s">
        <v>18</v>
      </c>
      <c r="L138" s="5">
        <v>294</v>
      </c>
      <c r="M138" s="5">
        <v>100</v>
      </c>
      <c r="N138" s="5">
        <v>27</v>
      </c>
      <c r="O138" s="5">
        <v>4</v>
      </c>
      <c r="P138" s="5">
        <v>13</v>
      </c>
      <c r="Q138" s="5">
        <v>0</v>
      </c>
      <c r="R138" s="5">
        <v>0</v>
      </c>
      <c r="S138" s="5"/>
      <c r="T138" s="5">
        <v>12</v>
      </c>
      <c r="U138" s="95">
        <v>450</v>
      </c>
      <c r="AT138" s="33" t="s">
        <v>45</v>
      </c>
      <c r="AU138" s="303"/>
      <c r="AX138" s="33" t="s">
        <v>45</v>
      </c>
      <c r="AY138" s="16"/>
      <c r="BF138" s="33" t="s">
        <v>45</v>
      </c>
      <c r="BG138" s="16"/>
      <c r="BI138" s="33" t="s">
        <v>45</v>
      </c>
      <c r="BJ138" s="16"/>
      <c r="BL138" s="33" t="s">
        <v>45</v>
      </c>
      <c r="BM138" s="16"/>
    </row>
    <row r="139" spans="2:65" x14ac:dyDescent="0.25">
      <c r="B139" s="33" t="s">
        <v>46</v>
      </c>
      <c r="C139" s="16">
        <v>451</v>
      </c>
      <c r="F139" s="33" t="s">
        <v>46</v>
      </c>
      <c r="G139" s="16">
        <v>10</v>
      </c>
      <c r="K139" s="4" t="s">
        <v>529</v>
      </c>
      <c r="L139" s="88">
        <f t="shared" ref="L139:R139" si="31">L138*100/450</f>
        <v>65.333333333333329</v>
      </c>
      <c r="M139" s="88">
        <f t="shared" si="31"/>
        <v>22.222222222222221</v>
      </c>
      <c r="N139" s="88">
        <f t="shared" si="31"/>
        <v>6</v>
      </c>
      <c r="O139" s="88">
        <f t="shared" si="31"/>
        <v>0.88888888888888884</v>
      </c>
      <c r="P139" s="88">
        <f t="shared" si="31"/>
        <v>2.8888888888888888</v>
      </c>
      <c r="Q139" s="88">
        <f t="shared" si="31"/>
        <v>0</v>
      </c>
      <c r="R139" s="88">
        <f t="shared" si="31"/>
        <v>0</v>
      </c>
      <c r="S139" s="88"/>
      <c r="T139" s="88">
        <f>T138*100/450</f>
        <v>2.6666666666666665</v>
      </c>
      <c r="U139" s="97">
        <f>SUM(L139:S139)</f>
        <v>97.333333333333314</v>
      </c>
      <c r="AT139" s="33" t="s">
        <v>46</v>
      </c>
      <c r="AU139" s="339"/>
      <c r="AX139" s="33" t="s">
        <v>46</v>
      </c>
      <c r="AY139" s="16"/>
      <c r="BF139" s="33" t="s">
        <v>46</v>
      </c>
      <c r="BG139" s="16"/>
      <c r="BI139" s="33" t="s">
        <v>46</v>
      </c>
      <c r="BJ139" s="16"/>
      <c r="BL139" s="33" t="s">
        <v>46</v>
      </c>
      <c r="BM139" s="16"/>
    </row>
    <row r="140" spans="2:65" x14ac:dyDescent="0.25">
      <c r="B140" s="33" t="s">
        <v>47</v>
      </c>
      <c r="C140" s="16">
        <v>399</v>
      </c>
      <c r="F140" s="33" t="s">
        <v>47</v>
      </c>
      <c r="G140" s="16">
        <v>10</v>
      </c>
      <c r="K140" s="11" t="s">
        <v>531</v>
      </c>
      <c r="L140" s="5">
        <v>421</v>
      </c>
      <c r="M140" s="5">
        <v>162</v>
      </c>
      <c r="N140" s="5">
        <v>52</v>
      </c>
      <c r="O140" s="5">
        <v>0</v>
      </c>
      <c r="P140" s="5">
        <v>12</v>
      </c>
      <c r="Q140" s="5">
        <v>7</v>
      </c>
      <c r="R140" s="5">
        <v>0</v>
      </c>
      <c r="S140" s="5"/>
      <c r="T140" s="5">
        <v>18</v>
      </c>
      <c r="AT140" s="33" t="s">
        <v>47</v>
      </c>
      <c r="AU140" s="340"/>
      <c r="AX140" s="33" t="s">
        <v>47</v>
      </c>
      <c r="AY140" s="16"/>
      <c r="BF140" s="33" t="s">
        <v>47</v>
      </c>
      <c r="BG140" s="16"/>
      <c r="BI140" s="33" t="s">
        <v>47</v>
      </c>
      <c r="BJ140" s="16"/>
      <c r="BL140" s="33" t="s">
        <v>47</v>
      </c>
      <c r="BM140" s="16"/>
    </row>
    <row r="141" spans="2:65" x14ac:dyDescent="0.25">
      <c r="B141" s="33" t="s">
        <v>48</v>
      </c>
      <c r="C141" s="12"/>
      <c r="F141" s="33" t="s">
        <v>48</v>
      </c>
      <c r="G141" s="12"/>
      <c r="K141" s="11" t="s">
        <v>524</v>
      </c>
      <c r="L141" s="51">
        <v>95</v>
      </c>
      <c r="M141" s="51">
        <v>73</v>
      </c>
      <c r="N141" s="51">
        <v>18</v>
      </c>
      <c r="O141" s="51">
        <v>4</v>
      </c>
      <c r="P141" s="51">
        <v>5</v>
      </c>
      <c r="Q141" s="51">
        <v>1</v>
      </c>
      <c r="R141" s="51">
        <v>1</v>
      </c>
      <c r="S141" s="51">
        <v>12</v>
      </c>
      <c r="T141" s="51">
        <v>2</v>
      </c>
      <c r="AT141" s="33" t="s">
        <v>48</v>
      </c>
      <c r="AU141" s="317"/>
      <c r="AX141" s="33" t="s">
        <v>48</v>
      </c>
      <c r="AY141" s="12"/>
      <c r="BF141" s="33" t="s">
        <v>48</v>
      </c>
      <c r="BG141" s="12"/>
      <c r="BI141" s="33" t="s">
        <v>48</v>
      </c>
      <c r="BJ141" s="12"/>
      <c r="BL141" s="33" t="s">
        <v>48</v>
      </c>
      <c r="BM141" s="12"/>
    </row>
    <row r="142" spans="2:65" x14ac:dyDescent="0.25">
      <c r="B142" s="33" t="s">
        <v>49</v>
      </c>
      <c r="C142" s="16"/>
      <c r="F142" s="33" t="s">
        <v>49</v>
      </c>
      <c r="G142" s="16"/>
      <c r="K142" s="11" t="s">
        <v>525</v>
      </c>
      <c r="L142" s="5"/>
      <c r="M142" s="5"/>
      <c r="N142" s="5"/>
      <c r="O142" s="5"/>
      <c r="P142" s="5"/>
      <c r="Q142" s="5"/>
      <c r="R142" s="5"/>
      <c r="S142" s="5"/>
      <c r="T142" s="5"/>
      <c r="AT142" s="33" t="s">
        <v>49</v>
      </c>
      <c r="AU142" s="318"/>
      <c r="AX142" s="33" t="s">
        <v>49</v>
      </c>
      <c r="AY142" s="16"/>
      <c r="BF142" s="33" t="s">
        <v>49</v>
      </c>
      <c r="BG142" s="16"/>
      <c r="BI142" s="33" t="s">
        <v>49</v>
      </c>
      <c r="BJ142" s="16"/>
      <c r="BL142" s="33" t="s">
        <v>49</v>
      </c>
      <c r="BM142" s="16"/>
    </row>
    <row r="143" spans="2:65" x14ac:dyDescent="0.25">
      <c r="B143" s="33" t="s">
        <v>50</v>
      </c>
      <c r="C143" s="16"/>
      <c r="F143" s="33" t="s">
        <v>50</v>
      </c>
      <c r="G143" s="16"/>
      <c r="K143" s="11" t="s">
        <v>526</v>
      </c>
      <c r="L143" s="5"/>
      <c r="M143" s="5"/>
      <c r="N143" s="5"/>
      <c r="O143" s="5"/>
      <c r="P143" s="5"/>
      <c r="Q143" s="5"/>
      <c r="R143" s="5"/>
      <c r="S143" s="5"/>
      <c r="T143" s="5"/>
      <c r="AT143" s="33" t="s">
        <v>50</v>
      </c>
      <c r="AU143" s="319"/>
      <c r="AX143" s="33" t="s">
        <v>50</v>
      </c>
      <c r="AY143" s="16"/>
      <c r="BF143" s="33" t="s">
        <v>50</v>
      </c>
      <c r="BG143" s="16"/>
      <c r="BI143" s="33" t="s">
        <v>50</v>
      </c>
      <c r="BJ143" s="16"/>
      <c r="BL143" s="33" t="s">
        <v>50</v>
      </c>
      <c r="BM143" s="16"/>
    </row>
    <row r="144" spans="2:65" x14ac:dyDescent="0.25">
      <c r="B144" s="33" t="s">
        <v>51</v>
      </c>
      <c r="C144" s="16"/>
      <c r="F144" s="33" t="s">
        <v>51</v>
      </c>
      <c r="G144" s="16"/>
      <c r="K144" s="11" t="s">
        <v>529</v>
      </c>
      <c r="L144" s="88">
        <f>L141*100/752</f>
        <v>12.632978723404255</v>
      </c>
      <c r="M144" s="88">
        <f t="shared" ref="M144:T144" si="32">M141*100/752</f>
        <v>9.7074468085106389</v>
      </c>
      <c r="N144" s="88">
        <f t="shared" si="32"/>
        <v>2.3936170212765959</v>
      </c>
      <c r="O144" s="88">
        <f t="shared" si="32"/>
        <v>0.53191489361702127</v>
      </c>
      <c r="P144" s="88">
        <f t="shared" si="32"/>
        <v>0.66489361702127658</v>
      </c>
      <c r="Q144" s="88">
        <f t="shared" si="32"/>
        <v>0.13297872340425532</v>
      </c>
      <c r="R144" s="88">
        <f t="shared" si="32"/>
        <v>0.13297872340425532</v>
      </c>
      <c r="S144" s="88">
        <f t="shared" si="32"/>
        <v>1.5957446808510638</v>
      </c>
      <c r="T144" s="88">
        <f t="shared" si="32"/>
        <v>0.26595744680851063</v>
      </c>
      <c r="AT144" s="33" t="s">
        <v>51</v>
      </c>
      <c r="AU144" s="290"/>
      <c r="AX144" s="33" t="s">
        <v>51</v>
      </c>
      <c r="AY144" s="16"/>
      <c r="BF144" s="33" t="s">
        <v>51</v>
      </c>
      <c r="BG144" s="16"/>
      <c r="BI144" s="33" t="s">
        <v>51</v>
      </c>
      <c r="BJ144" s="16"/>
      <c r="BL144" s="33" t="s">
        <v>51</v>
      </c>
      <c r="BM144" s="16"/>
    </row>
    <row r="145" spans="2:75" x14ac:dyDescent="0.25">
      <c r="B145" s="33" t="s">
        <v>52</v>
      </c>
      <c r="C145" s="12"/>
      <c r="F145" s="33" t="s">
        <v>52</v>
      </c>
      <c r="G145" s="12"/>
      <c r="AT145" s="33" t="s">
        <v>52</v>
      </c>
      <c r="AU145" s="291"/>
      <c r="AX145" s="33" t="s">
        <v>52</v>
      </c>
      <c r="AY145" s="12"/>
      <c r="BF145" s="33" t="s">
        <v>52</v>
      </c>
      <c r="BG145" s="12"/>
      <c r="BI145" s="33" t="s">
        <v>52</v>
      </c>
      <c r="BJ145" s="12"/>
      <c r="BL145" s="33" t="s">
        <v>52</v>
      </c>
      <c r="BM145" s="12"/>
    </row>
    <row r="146" spans="2:75" x14ac:dyDescent="0.25">
      <c r="B146" s="33" t="s">
        <v>53</v>
      </c>
      <c r="C146" s="12"/>
      <c r="F146" s="33" t="s">
        <v>53</v>
      </c>
      <c r="G146" s="12"/>
      <c r="AT146" s="33" t="s">
        <v>53</v>
      </c>
      <c r="AU146" s="292"/>
      <c r="AX146" s="33" t="s">
        <v>53</v>
      </c>
      <c r="AY146" s="12"/>
      <c r="BF146" s="33" t="s">
        <v>53</v>
      </c>
      <c r="BG146" s="12"/>
      <c r="BI146" s="33" t="s">
        <v>53</v>
      </c>
      <c r="BJ146" s="12"/>
      <c r="BL146" s="33" t="s">
        <v>53</v>
      </c>
      <c r="BM146" s="12"/>
    </row>
    <row r="151" spans="2:75" ht="23.25" x14ac:dyDescent="0.35">
      <c r="C151" s="326" t="s">
        <v>115</v>
      </c>
      <c r="D151" s="326"/>
      <c r="E151" s="326"/>
      <c r="F151" s="326"/>
      <c r="G151" s="326"/>
      <c r="H151" s="326"/>
      <c r="I151" s="326"/>
      <c r="J151" s="326"/>
      <c r="K151" s="326"/>
      <c r="L151" s="326"/>
      <c r="M151" s="326"/>
      <c r="N151" s="326"/>
      <c r="O151" s="326"/>
      <c r="P151" s="326"/>
      <c r="AV151" s="325" t="s">
        <v>130</v>
      </c>
      <c r="AW151" s="325"/>
      <c r="AX151" s="325"/>
      <c r="AY151" s="325"/>
      <c r="AZ151" s="325"/>
      <c r="BA151" s="325"/>
      <c r="BB151" s="325"/>
      <c r="BC151" s="325"/>
      <c r="BD151" s="325"/>
      <c r="BE151" s="325"/>
      <c r="BF151" s="325"/>
      <c r="BG151" s="325"/>
      <c r="BH151" s="325"/>
      <c r="BI151" s="325"/>
    </row>
    <row r="154" spans="2:75" ht="45.75" customHeight="1" x14ac:dyDescent="0.25">
      <c r="B154" s="267" t="s">
        <v>118</v>
      </c>
      <c r="C154" s="268"/>
      <c r="D154" s="268"/>
      <c r="E154" s="268"/>
      <c r="F154" s="268"/>
      <c r="J154" s="267" t="s">
        <v>122</v>
      </c>
      <c r="K154" s="268"/>
      <c r="L154" s="268"/>
      <c r="M154" s="268"/>
      <c r="N154" s="268"/>
      <c r="O154" s="268"/>
      <c r="R154" s="278" t="s">
        <v>123</v>
      </c>
      <c r="S154" s="279"/>
      <c r="T154" s="280"/>
      <c r="U154" s="182"/>
      <c r="V154" s="182"/>
      <c r="W154" s="182"/>
      <c r="X154" s="267" t="s">
        <v>125</v>
      </c>
      <c r="Y154" s="268"/>
      <c r="Z154" s="268"/>
      <c r="AA154" s="268"/>
      <c r="AB154" s="182"/>
      <c r="AC154" s="182"/>
      <c r="AD154" s="182"/>
      <c r="AE154" s="182"/>
      <c r="AF154" s="182"/>
      <c r="AG154" s="182"/>
      <c r="AH154" s="182"/>
      <c r="AI154" s="182"/>
      <c r="AJ154" s="182"/>
      <c r="AK154" s="182"/>
      <c r="AL154" s="182"/>
      <c r="AM154" s="182"/>
      <c r="AN154" s="182"/>
      <c r="AO154" s="182"/>
      <c r="AP154" s="182"/>
      <c r="AT154" s="267" t="s">
        <v>131</v>
      </c>
      <c r="AU154" s="268"/>
      <c r="AV154" s="268"/>
      <c r="AW154" s="268"/>
      <c r="AX154" s="268"/>
      <c r="AZ154" s="278" t="s">
        <v>134</v>
      </c>
      <c r="BA154" s="279"/>
      <c r="BB154" s="280"/>
      <c r="BF154" s="267" t="s">
        <v>150</v>
      </c>
      <c r="BG154" s="268"/>
      <c r="BH154" s="268"/>
      <c r="BI154" s="268"/>
      <c r="BJ154" s="268"/>
      <c r="BK154" s="268"/>
      <c r="BM154" s="267" t="s">
        <v>151</v>
      </c>
      <c r="BN154" s="268"/>
      <c r="BO154" s="268"/>
      <c r="BP154" s="268"/>
      <c r="BQ154" s="268"/>
      <c r="BU154" s="267" t="s">
        <v>86</v>
      </c>
      <c r="BV154" s="268"/>
      <c r="BW154" s="268"/>
    </row>
    <row r="155" spans="2:75" ht="59.25" customHeight="1" x14ac:dyDescent="0.25">
      <c r="B155" s="31"/>
      <c r="C155" s="24" t="s">
        <v>116</v>
      </c>
      <c r="D155" s="24" t="s">
        <v>117</v>
      </c>
      <c r="E155" s="24" t="s">
        <v>190</v>
      </c>
      <c r="F155" s="24" t="s">
        <v>237</v>
      </c>
      <c r="J155" s="327"/>
      <c r="K155" s="328"/>
      <c r="L155" s="328"/>
      <c r="M155" s="328"/>
      <c r="N155" s="328"/>
      <c r="O155" s="328"/>
      <c r="R155" s="31">
        <v>2024</v>
      </c>
      <c r="S155" s="26" t="s">
        <v>731</v>
      </c>
      <c r="T155" s="26" t="s">
        <v>732</v>
      </c>
      <c r="U155" s="39"/>
      <c r="V155" s="39"/>
      <c r="W155" s="39"/>
      <c r="X155" s="31">
        <v>2024</v>
      </c>
      <c r="Y155" s="26" t="s">
        <v>126</v>
      </c>
      <c r="Z155" s="26" t="s">
        <v>202</v>
      </c>
      <c r="AA155" s="26" t="s">
        <v>611</v>
      </c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T155" s="18">
        <v>2024</v>
      </c>
      <c r="AU155" s="334" t="s">
        <v>41</v>
      </c>
      <c r="AV155" s="335"/>
      <c r="AW155" s="335"/>
      <c r="AX155" s="335"/>
      <c r="AZ155" s="18">
        <v>2024</v>
      </c>
      <c r="BA155" s="115"/>
      <c r="BB155" s="115"/>
      <c r="BF155" s="31">
        <v>2024</v>
      </c>
      <c r="BG155" s="26" t="s">
        <v>802</v>
      </c>
      <c r="BH155" s="26" t="s">
        <v>803</v>
      </c>
      <c r="BI155" s="26" t="s">
        <v>804</v>
      </c>
      <c r="BJ155" s="26" t="s">
        <v>805</v>
      </c>
      <c r="BK155" s="26"/>
      <c r="BM155" s="31">
        <v>2024</v>
      </c>
      <c r="BN155" s="24" t="s">
        <v>55</v>
      </c>
      <c r="BO155" s="24" t="s">
        <v>237</v>
      </c>
      <c r="BP155" s="24" t="s">
        <v>172</v>
      </c>
      <c r="BQ155" s="24" t="s">
        <v>237</v>
      </c>
      <c r="BU155" s="21">
        <v>2023</v>
      </c>
      <c r="BV155" s="14" t="s">
        <v>41</v>
      </c>
      <c r="BW155" s="45" t="s">
        <v>187</v>
      </c>
    </row>
    <row r="156" spans="2:75" ht="47.25" customHeight="1" x14ac:dyDescent="0.25">
      <c r="B156" s="15" t="s">
        <v>556</v>
      </c>
      <c r="C156" s="37">
        <v>90</v>
      </c>
      <c r="D156" s="37">
        <v>92</v>
      </c>
      <c r="E156" s="37">
        <f t="shared" ref="E156:E161" si="33">C156+D156</f>
        <v>182</v>
      </c>
      <c r="F156" s="216">
        <f>E156*100/1081</f>
        <v>16.836262719703978</v>
      </c>
      <c r="J156" s="26" t="s">
        <v>120</v>
      </c>
      <c r="K156" s="24" t="s">
        <v>880</v>
      </c>
      <c r="L156" s="26" t="s">
        <v>237</v>
      </c>
      <c r="M156" s="26" t="s">
        <v>120</v>
      </c>
      <c r="N156" s="26" t="s">
        <v>119</v>
      </c>
      <c r="O156" s="26" t="s">
        <v>237</v>
      </c>
      <c r="R156" s="19" t="s">
        <v>42</v>
      </c>
      <c r="S156" s="287">
        <v>21</v>
      </c>
      <c r="T156" s="287">
        <v>61</v>
      </c>
      <c r="U156" s="43">
        <f>21*100/82</f>
        <v>25.609756097560975</v>
      </c>
      <c r="V156" s="43"/>
      <c r="W156" s="43"/>
      <c r="X156" s="19" t="s">
        <v>42</v>
      </c>
      <c r="Y156" s="333"/>
      <c r="Z156" s="333">
        <v>28</v>
      </c>
      <c r="AA156" s="333">
        <v>0</v>
      </c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T156" s="32"/>
      <c r="AU156" s="40" t="s">
        <v>132</v>
      </c>
      <c r="AV156" s="220" t="s">
        <v>133</v>
      </c>
      <c r="AW156" s="25" t="s">
        <v>215</v>
      </c>
      <c r="AX156" s="25" t="s">
        <v>237</v>
      </c>
      <c r="AZ156" s="32"/>
      <c r="BA156" s="40" t="s">
        <v>135</v>
      </c>
      <c r="BB156" s="40" t="s">
        <v>136</v>
      </c>
      <c r="BF156" s="19" t="s">
        <v>42</v>
      </c>
      <c r="BG156" s="338">
        <v>1392</v>
      </c>
      <c r="BH156" s="287">
        <v>0</v>
      </c>
      <c r="BI156" s="287">
        <v>146</v>
      </c>
      <c r="BJ156" s="287">
        <v>441</v>
      </c>
      <c r="BK156" s="287"/>
      <c r="BM156" s="91" t="s">
        <v>806</v>
      </c>
      <c r="BN156" s="12">
        <v>916</v>
      </c>
      <c r="BO156" s="12">
        <f>BN156*100/1978</f>
        <v>46.309403437815973</v>
      </c>
      <c r="BP156" s="91">
        <v>1112</v>
      </c>
      <c r="BQ156" s="12">
        <f>BP156*100/1821</f>
        <v>61.065348709500277</v>
      </c>
      <c r="BU156" s="32" t="s">
        <v>42</v>
      </c>
      <c r="BV156" s="16"/>
      <c r="BW156" s="16"/>
    </row>
    <row r="157" spans="2:75" ht="45" x14ac:dyDescent="0.25">
      <c r="B157" s="15" t="s">
        <v>557</v>
      </c>
      <c r="C157" s="25">
        <v>360</v>
      </c>
      <c r="D157" s="25">
        <v>83</v>
      </c>
      <c r="E157" s="37">
        <f t="shared" si="33"/>
        <v>443</v>
      </c>
      <c r="F157" s="216">
        <f>E157*100/1081</f>
        <v>40.980573543015723</v>
      </c>
      <c r="J157" s="217" t="s">
        <v>725</v>
      </c>
      <c r="K157" s="12">
        <v>8</v>
      </c>
      <c r="L157" s="185">
        <f t="shared" ref="L157:L162" si="34">K157*100/239</f>
        <v>3.3472803347280333</v>
      </c>
      <c r="M157" s="217" t="s">
        <v>719</v>
      </c>
      <c r="N157" s="12">
        <v>19</v>
      </c>
      <c r="O157" s="12">
        <f t="shared" ref="O157:O162" si="35">N157*100/227</f>
        <v>8.3700440528634363</v>
      </c>
      <c r="R157" s="19" t="s">
        <v>43</v>
      </c>
      <c r="S157" s="288"/>
      <c r="T157" s="288"/>
      <c r="X157" s="19" t="s">
        <v>43</v>
      </c>
      <c r="Y157" s="333"/>
      <c r="Z157" s="333"/>
      <c r="AA157" s="333"/>
      <c r="AT157" s="219" t="s">
        <v>559</v>
      </c>
      <c r="AU157" s="16">
        <v>88</v>
      </c>
      <c r="AV157" s="221">
        <v>9</v>
      </c>
      <c r="AW157" s="16">
        <f>SUM(AU157:AV157)</f>
        <v>97</v>
      </c>
      <c r="AX157" s="12">
        <f>AW157*100/AW160</f>
        <v>4.9014653865588684</v>
      </c>
      <c r="AZ157" s="32" t="s">
        <v>42</v>
      </c>
      <c r="BA157" s="147">
        <v>1</v>
      </c>
      <c r="BB157" s="147">
        <v>0</v>
      </c>
      <c r="BF157" s="19" t="s">
        <v>43</v>
      </c>
      <c r="BG157" s="288"/>
      <c r="BH157" s="288"/>
      <c r="BI157" s="288"/>
      <c r="BJ157" s="288"/>
      <c r="BK157" s="288"/>
      <c r="BL157" s="86">
        <f>BG156+BJ156+BK156</f>
        <v>1833</v>
      </c>
      <c r="BM157" s="91" t="s">
        <v>807</v>
      </c>
      <c r="BN157" s="12">
        <v>186</v>
      </c>
      <c r="BO157" s="12">
        <f t="shared" ref="BO157:BO163" si="36">BN157*100/1978</f>
        <v>9.4034378159757335</v>
      </c>
      <c r="BP157" s="91">
        <v>84</v>
      </c>
      <c r="BQ157" s="12">
        <f t="shared" ref="BQ157:BQ163" si="37">BP157*100/1821</f>
        <v>4.6128500823723231</v>
      </c>
      <c r="BU157" s="33" t="s">
        <v>43</v>
      </c>
      <c r="BV157" s="16"/>
      <c r="BW157" s="16"/>
    </row>
    <row r="158" spans="2:75" ht="45" x14ac:dyDescent="0.25">
      <c r="B158" s="15" t="s">
        <v>558</v>
      </c>
      <c r="C158" s="25">
        <v>365</v>
      </c>
      <c r="D158" s="25">
        <v>91</v>
      </c>
      <c r="E158" s="37">
        <f t="shared" si="33"/>
        <v>456</v>
      </c>
      <c r="F158" s="216">
        <f>E158*100/1081</f>
        <v>42.183163737280296</v>
      </c>
      <c r="J158" s="217" t="s">
        <v>726</v>
      </c>
      <c r="K158" s="12">
        <v>34</v>
      </c>
      <c r="L158" s="185">
        <f t="shared" si="34"/>
        <v>14.225941422594142</v>
      </c>
      <c r="M158" s="217" t="s">
        <v>720</v>
      </c>
      <c r="N158" s="12">
        <v>47</v>
      </c>
      <c r="O158" s="12">
        <f t="shared" si="35"/>
        <v>20.704845814977972</v>
      </c>
      <c r="R158" s="19" t="s">
        <v>44</v>
      </c>
      <c r="S158" s="289"/>
      <c r="T158" s="289"/>
      <c r="X158" s="19" t="s">
        <v>44</v>
      </c>
      <c r="Y158" s="333"/>
      <c r="Z158" s="333"/>
      <c r="AA158" s="333"/>
      <c r="AT158" s="99" t="s">
        <v>560</v>
      </c>
      <c r="AU158" s="16">
        <v>727</v>
      </c>
      <c r="AV158" s="221">
        <v>419</v>
      </c>
      <c r="AW158" s="16">
        <f>SUM(AU158:AV158)</f>
        <v>1146</v>
      </c>
      <c r="AX158" s="12">
        <f>AW158*100/AW160</f>
        <v>57.908034360788278</v>
      </c>
      <c r="AZ158" s="33" t="s">
        <v>43</v>
      </c>
      <c r="BA158" s="147">
        <v>22</v>
      </c>
      <c r="BB158" s="147">
        <v>0</v>
      </c>
      <c r="BF158" s="19" t="s">
        <v>44</v>
      </c>
      <c r="BG158" s="289"/>
      <c r="BH158" s="289"/>
      <c r="BI158" s="289"/>
      <c r="BJ158" s="289"/>
      <c r="BK158" s="289"/>
      <c r="BM158" s="91" t="s">
        <v>808</v>
      </c>
      <c r="BN158" s="12">
        <v>221</v>
      </c>
      <c r="BO158" s="12">
        <f t="shared" si="36"/>
        <v>11.172901921132457</v>
      </c>
      <c r="BP158" s="91">
        <v>217</v>
      </c>
      <c r="BQ158" s="12">
        <f t="shared" si="37"/>
        <v>11.916529379461835</v>
      </c>
      <c r="BU158" s="33" t="s">
        <v>44</v>
      </c>
      <c r="BV158" s="16"/>
      <c r="BW158" s="16"/>
    </row>
    <row r="159" spans="2:75" ht="30" x14ac:dyDescent="0.25">
      <c r="B159" s="15" t="s">
        <v>716</v>
      </c>
      <c r="C159" s="25">
        <v>176</v>
      </c>
      <c r="D159" s="25">
        <v>95</v>
      </c>
      <c r="E159" s="37">
        <f t="shared" si="33"/>
        <v>271</v>
      </c>
      <c r="F159" s="216">
        <f>E159*100/705</f>
        <v>38.439716312056738</v>
      </c>
      <c r="J159" s="217" t="s">
        <v>727</v>
      </c>
      <c r="K159" s="12">
        <v>62</v>
      </c>
      <c r="L159" s="185">
        <f t="shared" si="34"/>
        <v>25.94142259414226</v>
      </c>
      <c r="M159" s="217" t="s">
        <v>721</v>
      </c>
      <c r="N159" s="12">
        <v>49</v>
      </c>
      <c r="O159" s="12">
        <f t="shared" si="35"/>
        <v>21.58590308370044</v>
      </c>
      <c r="R159" s="19" t="s">
        <v>45</v>
      </c>
      <c r="S159" s="269">
        <v>115</v>
      </c>
      <c r="T159" s="269">
        <v>62</v>
      </c>
      <c r="U159" s="43">
        <f>115*100/177</f>
        <v>64.971751412429384</v>
      </c>
      <c r="X159" s="19" t="s">
        <v>45</v>
      </c>
      <c r="Y159" s="333"/>
      <c r="Z159" s="333"/>
      <c r="AA159" s="333">
        <v>75</v>
      </c>
      <c r="AT159" s="99" t="s">
        <v>561</v>
      </c>
      <c r="AU159" s="16">
        <v>543</v>
      </c>
      <c r="AV159" s="221">
        <v>193</v>
      </c>
      <c r="AW159" s="16">
        <f>SUM(AU159:AV159)</f>
        <v>736</v>
      </c>
      <c r="AX159" s="12">
        <f>AW159*100/AW160</f>
        <v>37.190500252652853</v>
      </c>
      <c r="AZ159" s="33" t="s">
        <v>44</v>
      </c>
      <c r="BA159" s="147">
        <v>23</v>
      </c>
      <c r="BB159" s="147">
        <v>0</v>
      </c>
      <c r="BF159" s="19" t="s">
        <v>172</v>
      </c>
      <c r="BG159" s="303">
        <v>1419</v>
      </c>
      <c r="BH159" s="304">
        <v>77</v>
      </c>
      <c r="BI159" s="269">
        <v>235</v>
      </c>
      <c r="BJ159" s="269">
        <v>90</v>
      </c>
      <c r="BK159" s="269"/>
      <c r="BM159" s="91" t="s">
        <v>809</v>
      </c>
      <c r="BN159" s="12">
        <v>229</v>
      </c>
      <c r="BO159" s="12">
        <f t="shared" si="36"/>
        <v>11.577350859453993</v>
      </c>
      <c r="BP159" s="91">
        <v>200</v>
      </c>
      <c r="BQ159" s="12">
        <f t="shared" si="37"/>
        <v>10.982976386600768</v>
      </c>
      <c r="BU159" s="33" t="s">
        <v>45</v>
      </c>
      <c r="BV159" s="16"/>
      <c r="BW159" s="16"/>
    </row>
    <row r="160" spans="2:75" ht="30" x14ac:dyDescent="0.25">
      <c r="B160" s="15" t="s">
        <v>717</v>
      </c>
      <c r="C160" s="25">
        <v>145</v>
      </c>
      <c r="D160" s="25">
        <v>70</v>
      </c>
      <c r="E160" s="37">
        <f t="shared" si="33"/>
        <v>215</v>
      </c>
      <c r="F160" s="216">
        <f>E160*100/705</f>
        <v>30.49645390070922</v>
      </c>
      <c r="J160" s="217" t="s">
        <v>728</v>
      </c>
      <c r="K160" s="12">
        <v>78</v>
      </c>
      <c r="L160" s="185">
        <f t="shared" si="34"/>
        <v>32.635983263598327</v>
      </c>
      <c r="M160" s="217" t="s">
        <v>722</v>
      </c>
      <c r="N160" s="12">
        <v>55</v>
      </c>
      <c r="O160" s="12">
        <f t="shared" si="35"/>
        <v>24.229074889867842</v>
      </c>
      <c r="R160" s="19" t="s">
        <v>46</v>
      </c>
      <c r="S160" s="270"/>
      <c r="T160" s="270"/>
      <c r="U160" s="43">
        <f>62*100/177</f>
        <v>35.028248587570623</v>
      </c>
      <c r="X160" s="19" t="s">
        <v>46</v>
      </c>
      <c r="Y160" s="333"/>
      <c r="Z160" s="333"/>
      <c r="AA160" s="333"/>
      <c r="AT160" s="33" t="s">
        <v>237</v>
      </c>
      <c r="AU160" s="250">
        <f>SUM(AU157:AU159)</f>
        <v>1358</v>
      </c>
      <c r="AV160" s="250">
        <f>SUM(AV157:AV159)</f>
        <v>621</v>
      </c>
      <c r="AW160" s="121">
        <f>SUM(AW157:AW159)</f>
        <v>1979</v>
      </c>
      <c r="AX160" s="12"/>
      <c r="AZ160" s="33" t="s">
        <v>237</v>
      </c>
      <c r="BA160" s="111">
        <v>100</v>
      </c>
      <c r="BB160" s="111"/>
      <c r="BF160" s="19" t="s">
        <v>46</v>
      </c>
      <c r="BG160" s="270"/>
      <c r="BH160" s="305"/>
      <c r="BI160" s="270"/>
      <c r="BJ160" s="270"/>
      <c r="BK160" s="270"/>
      <c r="BL160" s="86">
        <f>BG159+BH159+BJ159+BK159</f>
        <v>1586</v>
      </c>
      <c r="BM160" s="91" t="s">
        <v>810</v>
      </c>
      <c r="BN160" s="12">
        <v>134</v>
      </c>
      <c r="BO160" s="12">
        <f t="shared" si="36"/>
        <v>6.7745197168857434</v>
      </c>
      <c r="BP160" s="91">
        <v>94</v>
      </c>
      <c r="BQ160" s="12">
        <f t="shared" si="37"/>
        <v>5.1619989017023613</v>
      </c>
      <c r="BU160" s="33" t="s">
        <v>46</v>
      </c>
      <c r="BV160" s="16"/>
      <c r="BW160" s="16"/>
    </row>
    <row r="161" spans="2:75" ht="30" x14ac:dyDescent="0.25">
      <c r="B161" s="15" t="s">
        <v>718</v>
      </c>
      <c r="C161" s="25">
        <v>157</v>
      </c>
      <c r="D161" s="25">
        <v>62</v>
      </c>
      <c r="E161" s="37">
        <f t="shared" si="33"/>
        <v>219</v>
      </c>
      <c r="F161" s="216">
        <f>E161*100/705</f>
        <v>31.063829787234042</v>
      </c>
      <c r="J161" s="217" t="s">
        <v>729</v>
      </c>
      <c r="K161" s="12">
        <v>47</v>
      </c>
      <c r="L161" s="185">
        <f t="shared" si="34"/>
        <v>19.665271966527197</v>
      </c>
      <c r="M161" s="217" t="s">
        <v>723</v>
      </c>
      <c r="N161" s="12">
        <v>36</v>
      </c>
      <c r="O161" s="12">
        <f t="shared" si="35"/>
        <v>15.859030837004406</v>
      </c>
      <c r="R161" s="19" t="s">
        <v>47</v>
      </c>
      <c r="S161" s="271"/>
      <c r="T161" s="271"/>
      <c r="U161" s="93"/>
      <c r="V161" s="93"/>
      <c r="W161" s="93"/>
      <c r="X161" s="19" t="s">
        <v>47</v>
      </c>
      <c r="Y161" s="333"/>
      <c r="Z161" s="333"/>
      <c r="AA161" s="33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T161" s="99" t="s">
        <v>799</v>
      </c>
      <c r="AU161" s="16">
        <v>104</v>
      </c>
      <c r="AV161" s="221">
        <v>55</v>
      </c>
      <c r="AW161" s="12">
        <v>159</v>
      </c>
      <c r="AX161" s="12">
        <f>AW161*100/AW164</f>
        <v>8.731466227347612</v>
      </c>
      <c r="AZ161" s="33" t="s">
        <v>45</v>
      </c>
      <c r="BA161" s="147">
        <v>6</v>
      </c>
      <c r="BB161" s="147"/>
      <c r="BF161" s="19" t="s">
        <v>47</v>
      </c>
      <c r="BG161" s="271"/>
      <c r="BH161" s="306"/>
      <c r="BI161" s="271"/>
      <c r="BJ161" s="271"/>
      <c r="BK161" s="271"/>
      <c r="BM161" s="91" t="s">
        <v>811</v>
      </c>
      <c r="BN161" s="12">
        <v>71</v>
      </c>
      <c r="BO161" s="12">
        <f t="shared" si="36"/>
        <v>3.5894843276036399</v>
      </c>
      <c r="BP161" s="91">
        <v>29</v>
      </c>
      <c r="BQ161" s="12">
        <f t="shared" si="37"/>
        <v>1.5925315760571115</v>
      </c>
      <c r="BU161" s="33" t="s">
        <v>47</v>
      </c>
      <c r="BV161" s="16"/>
      <c r="BW161" s="16"/>
    </row>
    <row r="162" spans="2:75" ht="30" x14ac:dyDescent="0.25">
      <c r="B162" s="19" t="s">
        <v>48</v>
      </c>
      <c r="C162" s="25"/>
      <c r="D162" s="25"/>
      <c r="E162" s="25"/>
      <c r="F162" s="25"/>
      <c r="J162" s="217" t="s">
        <v>730</v>
      </c>
      <c r="K162" s="12">
        <v>10</v>
      </c>
      <c r="L162" s="185">
        <f t="shared" si="34"/>
        <v>4.1841004184100417</v>
      </c>
      <c r="M162" s="217" t="s">
        <v>724</v>
      </c>
      <c r="N162" s="12">
        <v>21</v>
      </c>
      <c r="O162" s="12">
        <f t="shared" si="35"/>
        <v>9.251101321585903</v>
      </c>
      <c r="R162" s="19" t="s">
        <v>48</v>
      </c>
      <c r="S162" s="269"/>
      <c r="T162" s="269"/>
      <c r="U162" s="38"/>
      <c r="V162" s="38"/>
      <c r="W162" s="38"/>
      <c r="X162" s="19" t="s">
        <v>48</v>
      </c>
      <c r="Y162" s="307"/>
      <c r="Z162" s="307"/>
      <c r="AA162" s="307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T162" s="99" t="s">
        <v>800</v>
      </c>
      <c r="AU162" s="16">
        <v>317</v>
      </c>
      <c r="AV162" s="221">
        <v>247</v>
      </c>
      <c r="AW162" s="12">
        <v>564</v>
      </c>
      <c r="AX162" s="12">
        <f>AW162*100/AW164</f>
        <v>30.971993410214168</v>
      </c>
      <c r="AZ162" s="33" t="s">
        <v>46</v>
      </c>
      <c r="BA162" s="147">
        <v>15</v>
      </c>
      <c r="BB162" s="147"/>
      <c r="BF162" s="19" t="s">
        <v>48</v>
      </c>
      <c r="BG162" s="303"/>
      <c r="BH162" s="269"/>
      <c r="BI162" s="269"/>
      <c r="BJ162" s="269"/>
      <c r="BK162" s="269"/>
      <c r="BM162" s="91" t="s">
        <v>812</v>
      </c>
      <c r="BN162" s="12">
        <v>36</v>
      </c>
      <c r="BO162" s="12">
        <f t="shared" si="36"/>
        <v>1.820020222446916</v>
      </c>
      <c r="BP162" s="91">
        <v>12</v>
      </c>
      <c r="BQ162" s="12">
        <f t="shared" si="37"/>
        <v>0.65897858319604607</v>
      </c>
      <c r="BU162" s="33" t="s">
        <v>48</v>
      </c>
      <c r="BV162" s="317">
        <v>30</v>
      </c>
      <c r="BW162" s="12">
        <v>3</v>
      </c>
    </row>
    <row r="163" spans="2:75" ht="30" x14ac:dyDescent="0.25">
      <c r="B163" s="19" t="s">
        <v>49</v>
      </c>
      <c r="C163" s="25"/>
      <c r="D163" s="25"/>
      <c r="E163" s="25"/>
      <c r="F163" s="25"/>
      <c r="J163" s="184"/>
      <c r="R163" s="19" t="s">
        <v>49</v>
      </c>
      <c r="S163" s="270"/>
      <c r="T163" s="270"/>
      <c r="U163" s="38"/>
      <c r="V163" s="38"/>
      <c r="W163" s="38"/>
      <c r="X163" s="19" t="s">
        <v>49</v>
      </c>
      <c r="Y163" s="307"/>
      <c r="Z163" s="307"/>
      <c r="AA163" s="307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T163" s="99" t="s">
        <v>801</v>
      </c>
      <c r="AU163" s="12">
        <v>697</v>
      </c>
      <c r="AV163" s="218">
        <v>401</v>
      </c>
      <c r="AW163" s="12">
        <v>1098</v>
      </c>
      <c r="AX163" s="12">
        <f>AW163*100/AW164</f>
        <v>60.296540362438222</v>
      </c>
      <c r="AZ163" s="33" t="s">
        <v>612</v>
      </c>
      <c r="BA163" s="25">
        <v>18</v>
      </c>
      <c r="BB163" s="25"/>
      <c r="BF163" s="19" t="s">
        <v>49</v>
      </c>
      <c r="BG163" s="270"/>
      <c r="BH163" s="270"/>
      <c r="BI163" s="270"/>
      <c r="BJ163" s="270"/>
      <c r="BK163" s="270"/>
      <c r="BM163" s="91" t="s">
        <v>813</v>
      </c>
      <c r="BN163" s="12">
        <v>185</v>
      </c>
      <c r="BO163" s="12">
        <f t="shared" si="36"/>
        <v>9.3528816986855414</v>
      </c>
      <c r="BP163" s="91">
        <v>73</v>
      </c>
      <c r="BQ163" s="12">
        <f t="shared" si="37"/>
        <v>4.0087863811092808</v>
      </c>
      <c r="BU163" s="33" t="s">
        <v>49</v>
      </c>
      <c r="BV163" s="318"/>
      <c r="BW163" s="16">
        <v>13</v>
      </c>
    </row>
    <row r="164" spans="2:75" ht="24" customHeight="1" x14ac:dyDescent="0.25">
      <c r="B164" s="19" t="s">
        <v>50</v>
      </c>
      <c r="C164" s="25"/>
      <c r="D164" s="25"/>
      <c r="E164" s="25"/>
      <c r="F164" s="25"/>
      <c r="R164" s="19" t="s">
        <v>50</v>
      </c>
      <c r="S164" s="271"/>
      <c r="T164" s="271"/>
      <c r="U164" s="38"/>
      <c r="V164" s="38"/>
      <c r="W164" s="38"/>
      <c r="X164" s="19" t="s">
        <v>50</v>
      </c>
      <c r="Y164" s="307"/>
      <c r="Z164" s="307"/>
      <c r="AA164" s="307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T164" s="33" t="s">
        <v>613</v>
      </c>
      <c r="AU164" s="121">
        <f>AU161+AU162+AU163</f>
        <v>1118</v>
      </c>
      <c r="AV164" s="121">
        <f>AV161+AV162+AV163</f>
        <v>703</v>
      </c>
      <c r="AW164" s="121">
        <f>AW161+AW162+AW163</f>
        <v>1821</v>
      </c>
      <c r="AX164" s="12"/>
      <c r="AZ164" s="33" t="s">
        <v>237</v>
      </c>
      <c r="BA164" s="147"/>
      <c r="BB164" s="147"/>
      <c r="BF164" s="19" t="s">
        <v>50</v>
      </c>
      <c r="BG164" s="271"/>
      <c r="BH164" s="271"/>
      <c r="BI164" s="271"/>
      <c r="BJ164" s="271"/>
      <c r="BK164" s="271"/>
      <c r="BM164" s="12"/>
      <c r="BN164" s="12"/>
      <c r="BO164" s="12"/>
      <c r="BP164" s="12"/>
      <c r="BQ164" s="12"/>
      <c r="BU164" s="33" t="s">
        <v>50</v>
      </c>
      <c r="BV164" s="319"/>
      <c r="BW164" s="16">
        <v>14</v>
      </c>
    </row>
    <row r="165" spans="2:75" ht="45" x14ac:dyDescent="0.25">
      <c r="B165" s="15" t="s">
        <v>259</v>
      </c>
      <c r="C165" s="25"/>
      <c r="D165" s="25"/>
      <c r="E165" s="25"/>
      <c r="F165" s="25"/>
      <c r="R165" s="275" t="s">
        <v>270</v>
      </c>
      <c r="S165" s="272"/>
      <c r="T165" s="272"/>
      <c r="U165" s="93"/>
      <c r="V165" s="93"/>
      <c r="W165" s="93"/>
      <c r="X165" s="19" t="s">
        <v>51</v>
      </c>
      <c r="Y165" s="283"/>
      <c r="Z165" s="283"/>
      <c r="AA165" s="28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T165" s="33" t="s">
        <v>50</v>
      </c>
      <c r="AU165" s="16"/>
      <c r="AV165" s="221"/>
      <c r="AW165" s="12"/>
      <c r="AX165" s="12"/>
      <c r="AZ165" s="33" t="s">
        <v>50</v>
      </c>
      <c r="BA165" s="147"/>
      <c r="BB165" s="147"/>
      <c r="BF165" s="19" t="s">
        <v>51</v>
      </c>
      <c r="BG165" s="303"/>
      <c r="BH165" s="303"/>
      <c r="BI165" s="303"/>
      <c r="BJ165" s="303"/>
      <c r="BK165" s="303"/>
      <c r="BM165" s="12"/>
      <c r="BN165" s="12"/>
      <c r="BO165" s="12"/>
      <c r="BP165" s="12"/>
      <c r="BQ165" s="12"/>
      <c r="BU165" s="33" t="s">
        <v>51</v>
      </c>
      <c r="BV165" s="48"/>
      <c r="BW165" s="48">
        <v>23</v>
      </c>
    </row>
    <row r="166" spans="2:75" ht="45" x14ac:dyDescent="0.25">
      <c r="B166" s="15" t="s">
        <v>261</v>
      </c>
      <c r="C166" s="25"/>
      <c r="D166" s="25"/>
      <c r="E166" s="25"/>
      <c r="F166" s="25"/>
      <c r="R166" s="276"/>
      <c r="S166" s="273"/>
      <c r="T166" s="273"/>
      <c r="U166" s="93"/>
      <c r="V166" s="93"/>
      <c r="W166" s="93"/>
      <c r="X166" s="19" t="s">
        <v>52</v>
      </c>
      <c r="Y166" s="283"/>
      <c r="Z166" s="283"/>
      <c r="AA166" s="28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T166" s="99" t="s">
        <v>271</v>
      </c>
      <c r="AU166" s="16"/>
      <c r="AV166" s="221"/>
      <c r="AW166" s="16"/>
      <c r="AX166" s="12"/>
      <c r="AZ166" s="33" t="s">
        <v>51</v>
      </c>
      <c r="BA166" s="147"/>
      <c r="BB166" s="147"/>
      <c r="BF166" s="19" t="s">
        <v>52</v>
      </c>
      <c r="BG166" s="270"/>
      <c r="BH166" s="270"/>
      <c r="BI166" s="270"/>
      <c r="BJ166" s="270"/>
      <c r="BK166" s="270"/>
      <c r="BM166" s="19"/>
      <c r="BN166" s="12"/>
      <c r="BO166" s="12"/>
      <c r="BP166" s="12"/>
      <c r="BQ166" s="12"/>
      <c r="BU166" s="33" t="s">
        <v>52</v>
      </c>
      <c r="BV166" s="47"/>
      <c r="BW166" s="47">
        <v>12</v>
      </c>
    </row>
    <row r="167" spans="2:75" ht="45" x14ac:dyDescent="0.25">
      <c r="B167" s="15" t="s">
        <v>260</v>
      </c>
      <c r="C167" s="25"/>
      <c r="D167" s="25"/>
      <c r="E167" s="25"/>
      <c r="F167" s="25"/>
      <c r="R167" s="277"/>
      <c r="S167" s="274"/>
      <c r="T167" s="274"/>
      <c r="U167" s="93"/>
      <c r="V167" s="93" t="s">
        <v>193</v>
      </c>
      <c r="W167" s="93"/>
      <c r="X167" s="19" t="s">
        <v>53</v>
      </c>
      <c r="Y167" s="283"/>
      <c r="Z167" s="283"/>
      <c r="AA167" s="28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T167" s="99" t="s">
        <v>272</v>
      </c>
      <c r="AU167" s="12"/>
      <c r="AV167" s="218"/>
      <c r="AW167" s="16"/>
      <c r="AX167" s="12"/>
      <c r="AZ167" s="33" t="s">
        <v>52</v>
      </c>
      <c r="BA167" s="25"/>
      <c r="BB167" s="25"/>
      <c r="BF167" s="19" t="s">
        <v>53</v>
      </c>
      <c r="BG167" s="271"/>
      <c r="BH167" s="271"/>
      <c r="BI167" s="271"/>
      <c r="BJ167" s="271"/>
      <c r="BK167" s="271"/>
      <c r="BU167" s="33" t="s">
        <v>53</v>
      </c>
      <c r="BV167" s="47"/>
      <c r="BW167" s="47">
        <v>0</v>
      </c>
    </row>
    <row r="168" spans="2:75" ht="30" x14ac:dyDescent="0.25">
      <c r="B168" s="19" t="s">
        <v>104</v>
      </c>
      <c r="C168" s="25"/>
      <c r="D168" s="25"/>
      <c r="E168" s="25"/>
      <c r="F168" s="25"/>
      <c r="R168" s="19" t="s">
        <v>104</v>
      </c>
      <c r="S168" s="12"/>
      <c r="T168" s="12"/>
      <c r="X168" s="19" t="s">
        <v>104</v>
      </c>
      <c r="Y168" s="12"/>
      <c r="Z168" s="12"/>
      <c r="AA168" s="12"/>
      <c r="AT168" s="99" t="s">
        <v>385</v>
      </c>
      <c r="AU168" s="12"/>
      <c r="AV168" s="218"/>
      <c r="AW168" s="16"/>
      <c r="AX168" s="12"/>
      <c r="AZ168" s="33" t="s">
        <v>53</v>
      </c>
      <c r="BA168" s="25"/>
      <c r="BB168" s="25"/>
      <c r="BF168" s="19" t="s">
        <v>104</v>
      </c>
      <c r="BG168" s="16"/>
      <c r="BH168" s="16"/>
      <c r="BI168" s="16"/>
      <c r="BJ168" s="16"/>
      <c r="BK168" s="16"/>
    </row>
    <row r="169" spans="2:75" x14ac:dyDescent="0.25">
      <c r="B169" s="19"/>
      <c r="C169" s="25"/>
      <c r="D169" s="25"/>
      <c r="E169" s="25"/>
      <c r="F169" s="25"/>
      <c r="S169">
        <f>S156*100/82</f>
        <v>25.609756097560975</v>
      </c>
      <c r="T169">
        <f>T156*100/82</f>
        <v>74.390243902439025</v>
      </c>
      <c r="AT169" s="98"/>
      <c r="AU169" s="86"/>
      <c r="AV169" s="86"/>
      <c r="AW169" s="86"/>
      <c r="AZ169" s="98" t="s">
        <v>227</v>
      </c>
      <c r="BA169" s="251"/>
      <c r="BB169" s="251"/>
      <c r="BG169">
        <f>BG159*100/1821</f>
        <v>77.924217462932461</v>
      </c>
      <c r="BH169">
        <f>BH159*100/1821</f>
        <v>4.2284459088412962</v>
      </c>
      <c r="BI169">
        <f>BI159*100/1821</f>
        <v>12.904997254255903</v>
      </c>
      <c r="BJ169">
        <f>BJ159*100/1821</f>
        <v>4.9423393739703458</v>
      </c>
      <c r="BK169">
        <f>BK159*100/1821</f>
        <v>0</v>
      </c>
    </row>
    <row r="170" spans="2:75" x14ac:dyDescent="0.25">
      <c r="BR170" t="s">
        <v>293</v>
      </c>
    </row>
    <row r="174" spans="2:75" ht="37.5" customHeight="1" thickBot="1" x14ac:dyDescent="0.3">
      <c r="B174" s="267" t="s">
        <v>127</v>
      </c>
      <c r="C174" s="268"/>
      <c r="D174" s="268"/>
      <c r="E174" s="268"/>
      <c r="F174" s="268"/>
      <c r="G174" s="268"/>
      <c r="H174" s="268"/>
      <c r="I174" s="268"/>
      <c r="J174" s="268"/>
      <c r="K174" s="268"/>
      <c r="L174" s="268"/>
      <c r="Q174" s="267" t="s">
        <v>86</v>
      </c>
      <c r="R174" s="268"/>
      <c r="S174" s="268"/>
      <c r="AT174" s="323" t="s">
        <v>137</v>
      </c>
      <c r="AU174" s="268"/>
      <c r="AV174" s="268"/>
      <c r="AW174" s="268"/>
      <c r="AX174" s="268"/>
      <c r="AY174" s="268"/>
      <c r="AZ174" s="268"/>
      <c r="BA174" s="268"/>
      <c r="BB174" s="268"/>
      <c r="BC174" s="268"/>
      <c r="BD174" s="268"/>
      <c r="BE174" s="268"/>
      <c r="BF174" s="268"/>
      <c r="BG174" s="268"/>
      <c r="BH174" s="268"/>
      <c r="BI174" s="268"/>
      <c r="BJ174" s="268"/>
      <c r="BK174" s="268"/>
      <c r="BL174" s="268"/>
    </row>
    <row r="175" spans="2:75" ht="50.25" customHeight="1" x14ac:dyDescent="0.25">
      <c r="B175" s="31">
        <v>2024</v>
      </c>
      <c r="C175" s="26" t="s">
        <v>179</v>
      </c>
      <c r="D175" s="26" t="s">
        <v>180</v>
      </c>
      <c r="E175" s="26" t="s">
        <v>181</v>
      </c>
      <c r="F175" s="26" t="s">
        <v>182</v>
      </c>
      <c r="G175" s="26" t="s">
        <v>185</v>
      </c>
      <c r="H175" s="26" t="s">
        <v>183</v>
      </c>
      <c r="I175" s="26" t="s">
        <v>184</v>
      </c>
      <c r="J175" s="26" t="s">
        <v>128</v>
      </c>
      <c r="K175" s="26" t="s">
        <v>203</v>
      </c>
      <c r="L175" s="26" t="s">
        <v>204</v>
      </c>
      <c r="Q175" s="21">
        <v>2023</v>
      </c>
      <c r="R175" s="14" t="s">
        <v>7</v>
      </c>
      <c r="S175" s="14" t="s">
        <v>165</v>
      </c>
      <c r="AT175" s="1" t="s">
        <v>1</v>
      </c>
      <c r="AU175" s="2" t="s">
        <v>138</v>
      </c>
      <c r="AV175" s="2" t="s">
        <v>139</v>
      </c>
      <c r="AW175" s="2" t="s">
        <v>140</v>
      </c>
      <c r="AX175" s="2" t="s">
        <v>141</v>
      </c>
      <c r="AY175" s="2" t="s">
        <v>142</v>
      </c>
      <c r="AZ175" s="2" t="s">
        <v>143</v>
      </c>
      <c r="BA175" s="2" t="s">
        <v>144</v>
      </c>
      <c r="BB175" s="2" t="s">
        <v>146</v>
      </c>
      <c r="BC175" s="2" t="s">
        <v>145</v>
      </c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2:75" x14ac:dyDescent="0.25">
      <c r="B176" s="275" t="s">
        <v>546</v>
      </c>
      <c r="C176" s="287">
        <v>28</v>
      </c>
      <c r="D176" s="287">
        <v>13</v>
      </c>
      <c r="E176" s="287">
        <v>32</v>
      </c>
      <c r="F176" s="287">
        <v>3</v>
      </c>
      <c r="G176" s="287">
        <v>2</v>
      </c>
      <c r="H176" s="287">
        <v>4</v>
      </c>
      <c r="I176" s="287">
        <v>1</v>
      </c>
      <c r="J176" s="287">
        <v>20</v>
      </c>
      <c r="K176" s="287">
        <v>8</v>
      </c>
      <c r="L176" s="287">
        <v>0</v>
      </c>
      <c r="Q176" s="32" t="s">
        <v>42</v>
      </c>
      <c r="R176" s="290"/>
      <c r="S176" s="16">
        <v>130</v>
      </c>
      <c r="AT176" s="4" t="s">
        <v>11</v>
      </c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2:70" x14ac:dyDescent="0.25">
      <c r="B177" s="276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Q177" s="33" t="s">
        <v>43</v>
      </c>
      <c r="R177" s="291"/>
      <c r="S177" s="16">
        <v>120</v>
      </c>
      <c r="AT177" s="4" t="s">
        <v>12</v>
      </c>
      <c r="AU177" s="5"/>
      <c r="AV177" s="5"/>
      <c r="AW177" s="5"/>
      <c r="AX177" s="5"/>
      <c r="AY177" s="5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</row>
    <row r="178" spans="2:70" x14ac:dyDescent="0.25">
      <c r="B178" s="277"/>
      <c r="C178" s="289"/>
      <c r="D178" s="289"/>
      <c r="E178" s="289"/>
      <c r="F178" s="289"/>
      <c r="G178" s="289"/>
      <c r="H178" s="289"/>
      <c r="I178" s="289"/>
      <c r="J178" s="289"/>
      <c r="K178" s="289"/>
      <c r="L178" s="289"/>
      <c r="Q178" s="33" t="s">
        <v>44</v>
      </c>
      <c r="R178" s="291"/>
      <c r="S178" s="16">
        <v>85</v>
      </c>
      <c r="AT178" s="4" t="s">
        <v>13</v>
      </c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2:70" x14ac:dyDescent="0.25">
      <c r="B179" s="275" t="s">
        <v>881</v>
      </c>
      <c r="C179" s="269">
        <v>24</v>
      </c>
      <c r="D179" s="269">
        <v>8</v>
      </c>
      <c r="E179" s="269">
        <v>14</v>
      </c>
      <c r="F179" s="269">
        <v>0</v>
      </c>
      <c r="G179" s="269">
        <v>1</v>
      </c>
      <c r="H179" s="269">
        <v>7</v>
      </c>
      <c r="I179" s="269">
        <v>2</v>
      </c>
      <c r="J179" s="269">
        <v>21</v>
      </c>
      <c r="K179" s="269">
        <v>0</v>
      </c>
      <c r="L179" s="269">
        <v>0</v>
      </c>
      <c r="Q179" s="33" t="s">
        <v>45</v>
      </c>
      <c r="R179" s="291"/>
      <c r="S179" s="16"/>
      <c r="AT179" s="4" t="s">
        <v>14</v>
      </c>
      <c r="AU179" s="5"/>
      <c r="AV179" s="5"/>
      <c r="AW179" s="5"/>
      <c r="AX179" s="5"/>
      <c r="AY179" s="5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</row>
    <row r="180" spans="2:70" x14ac:dyDescent="0.25">
      <c r="B180" s="276"/>
      <c r="C180" s="270"/>
      <c r="D180" s="270"/>
      <c r="E180" s="270"/>
      <c r="F180" s="270"/>
      <c r="G180" s="270"/>
      <c r="H180" s="270"/>
      <c r="I180" s="270"/>
      <c r="J180" s="270"/>
      <c r="K180" s="270"/>
      <c r="L180" s="270"/>
      <c r="Q180" s="33" t="s">
        <v>46</v>
      </c>
      <c r="R180" s="291"/>
      <c r="S180" s="16"/>
      <c r="AT180" s="4" t="s">
        <v>15</v>
      </c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2:70" ht="15.75" thickBot="1" x14ac:dyDescent="0.3">
      <c r="B181" s="277"/>
      <c r="C181" s="271"/>
      <c r="D181" s="271"/>
      <c r="E181" s="271"/>
      <c r="F181" s="271"/>
      <c r="G181" s="271"/>
      <c r="H181" s="271"/>
      <c r="I181" s="271"/>
      <c r="J181" s="271"/>
      <c r="K181" s="271"/>
      <c r="L181" s="271"/>
      <c r="Q181" s="33" t="s">
        <v>47</v>
      </c>
      <c r="R181" s="292"/>
      <c r="S181" s="16"/>
      <c r="AT181" s="4" t="s">
        <v>16</v>
      </c>
      <c r="AU181" s="7">
        <v>1236</v>
      </c>
      <c r="AV181" s="5">
        <v>426</v>
      </c>
      <c r="AW181" s="5">
        <v>346</v>
      </c>
      <c r="AX181" s="5">
        <v>315</v>
      </c>
      <c r="AY181" s="5">
        <v>217</v>
      </c>
      <c r="AZ181" s="5">
        <v>134</v>
      </c>
      <c r="BA181" s="5">
        <v>116</v>
      </c>
      <c r="BB181" s="5">
        <v>69</v>
      </c>
      <c r="BC181" s="5">
        <v>41</v>
      </c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2:70" ht="63.75" x14ac:dyDescent="0.25">
      <c r="B182" s="19" t="s">
        <v>48</v>
      </c>
      <c r="C182" s="269"/>
      <c r="D182" s="269"/>
      <c r="E182" s="269"/>
      <c r="F182" s="269"/>
      <c r="G182" s="269"/>
      <c r="H182" s="269"/>
      <c r="I182" s="269"/>
      <c r="J182" s="269"/>
      <c r="K182" s="269"/>
      <c r="L182" s="269"/>
      <c r="Q182" s="33" t="s">
        <v>48</v>
      </c>
      <c r="R182" s="269">
        <v>0</v>
      </c>
      <c r="S182" s="12">
        <v>128</v>
      </c>
      <c r="AT182" s="1" t="s">
        <v>1</v>
      </c>
      <c r="AU182" s="2" t="s">
        <v>278</v>
      </c>
      <c r="AV182" s="2" t="s">
        <v>279</v>
      </c>
      <c r="AW182" s="2" t="s">
        <v>280</v>
      </c>
      <c r="AX182" s="2" t="s">
        <v>281</v>
      </c>
      <c r="AY182" s="2" t="s">
        <v>282</v>
      </c>
      <c r="AZ182" s="2" t="s">
        <v>200</v>
      </c>
      <c r="BA182" s="100" t="s">
        <v>201</v>
      </c>
      <c r="BB182" s="2" t="s">
        <v>283</v>
      </c>
      <c r="BC182" s="2" t="s">
        <v>284</v>
      </c>
      <c r="BD182" s="2" t="s">
        <v>285</v>
      </c>
      <c r="BE182" s="2" t="s">
        <v>286</v>
      </c>
      <c r="BF182" s="2" t="s">
        <v>287</v>
      </c>
      <c r="BG182" s="2" t="s">
        <v>288</v>
      </c>
      <c r="BH182" s="2" t="s">
        <v>289</v>
      </c>
      <c r="BI182" s="2" t="s">
        <v>290</v>
      </c>
      <c r="BJ182" s="2" t="s">
        <v>291</v>
      </c>
      <c r="BK182" s="2" t="s">
        <v>292</v>
      </c>
      <c r="BL182" s="2"/>
    </row>
    <row r="183" spans="2:70" x14ac:dyDescent="0.25">
      <c r="B183" s="19" t="s">
        <v>49</v>
      </c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Q183" s="33" t="s">
        <v>49</v>
      </c>
      <c r="R183" s="270"/>
      <c r="S183" s="16">
        <v>116</v>
      </c>
      <c r="AT183" s="4" t="s">
        <v>17</v>
      </c>
      <c r="AU183" s="5">
        <v>249</v>
      </c>
      <c r="AV183" s="5">
        <v>0</v>
      </c>
      <c r="AW183" s="5">
        <v>124</v>
      </c>
      <c r="AX183" s="5">
        <v>16</v>
      </c>
      <c r="AY183" s="5">
        <v>5</v>
      </c>
      <c r="AZ183" s="5">
        <v>97</v>
      </c>
      <c r="BA183" s="5">
        <v>16</v>
      </c>
      <c r="BB183" s="5">
        <v>75</v>
      </c>
      <c r="BC183" s="5">
        <v>30</v>
      </c>
      <c r="BD183" s="5">
        <v>118</v>
      </c>
      <c r="BE183" s="5">
        <v>118</v>
      </c>
      <c r="BF183" s="5">
        <v>338</v>
      </c>
      <c r="BG183" s="5">
        <v>237</v>
      </c>
      <c r="BH183" s="5">
        <v>118</v>
      </c>
      <c r="BI183" s="5">
        <v>22</v>
      </c>
      <c r="BJ183" s="5">
        <v>0</v>
      </c>
      <c r="BK183" s="5">
        <v>0</v>
      </c>
      <c r="BL183" s="5"/>
    </row>
    <row r="184" spans="2:70" ht="15.75" thickBot="1" x14ac:dyDescent="0.3">
      <c r="B184" s="19" t="s">
        <v>50</v>
      </c>
      <c r="C184" s="271"/>
      <c r="D184" s="271"/>
      <c r="E184" s="271"/>
      <c r="F184" s="271"/>
      <c r="G184" s="271"/>
      <c r="H184" s="271"/>
      <c r="I184" s="271"/>
      <c r="J184" s="271"/>
      <c r="K184" s="271"/>
      <c r="L184" s="271"/>
      <c r="Q184" s="33" t="s">
        <v>50</v>
      </c>
      <c r="R184" s="271"/>
      <c r="S184" s="16">
        <v>109</v>
      </c>
      <c r="AT184" s="4" t="s">
        <v>18</v>
      </c>
      <c r="AU184" s="69">
        <v>214</v>
      </c>
      <c r="AV184" s="69">
        <v>11</v>
      </c>
      <c r="AW184" s="69">
        <v>68</v>
      </c>
      <c r="AX184" s="69">
        <v>40</v>
      </c>
      <c r="AY184" s="69">
        <v>40</v>
      </c>
      <c r="AZ184" s="69">
        <v>0</v>
      </c>
      <c r="BA184" s="69">
        <v>0</v>
      </c>
      <c r="BB184" s="69">
        <v>12</v>
      </c>
      <c r="BC184" s="69">
        <v>15</v>
      </c>
      <c r="BD184" s="69">
        <v>8</v>
      </c>
      <c r="BE184" s="69">
        <v>42</v>
      </c>
      <c r="BF184" s="69">
        <v>236</v>
      </c>
      <c r="BG184" s="69">
        <v>564</v>
      </c>
      <c r="BH184" s="69">
        <v>178</v>
      </c>
      <c r="BI184" s="69">
        <v>197</v>
      </c>
      <c r="BJ184" s="69">
        <v>23</v>
      </c>
      <c r="BK184" s="69">
        <v>158</v>
      </c>
      <c r="BL184" s="69"/>
    </row>
    <row r="185" spans="2:70" x14ac:dyDescent="0.25">
      <c r="B185" s="19" t="s">
        <v>51</v>
      </c>
      <c r="C185" s="317"/>
      <c r="D185" s="317"/>
      <c r="E185" s="317"/>
      <c r="F185" s="317"/>
      <c r="G185" s="317"/>
      <c r="H185" s="317"/>
      <c r="I185" s="317"/>
      <c r="J185" s="317"/>
      <c r="K185" s="317"/>
      <c r="L185" s="317"/>
      <c r="Q185" s="33" t="s">
        <v>51</v>
      </c>
      <c r="R185" s="290">
        <v>0</v>
      </c>
      <c r="S185" s="16"/>
      <c r="AU185">
        <f>AU184*100/1806</f>
        <v>11.849390919158362</v>
      </c>
      <c r="AV185">
        <f t="shared" ref="AV185:BK185" si="38">AV184*100/1806</f>
        <v>0.60908084163898113</v>
      </c>
      <c r="AW185">
        <f t="shared" si="38"/>
        <v>3.7652270210409746</v>
      </c>
      <c r="AX185">
        <f t="shared" si="38"/>
        <v>2.2148394241417497</v>
      </c>
      <c r="AY185">
        <f t="shared" si="38"/>
        <v>2.2148394241417497</v>
      </c>
      <c r="AZ185">
        <f t="shared" si="38"/>
        <v>0</v>
      </c>
      <c r="BA185">
        <f t="shared" si="38"/>
        <v>0</v>
      </c>
      <c r="BB185">
        <f t="shared" si="38"/>
        <v>0.66445182724252494</v>
      </c>
      <c r="BC185">
        <f t="shared" si="38"/>
        <v>0.83056478405315615</v>
      </c>
      <c r="BD185">
        <f t="shared" si="38"/>
        <v>0.44296788482834992</v>
      </c>
      <c r="BE185">
        <f t="shared" si="38"/>
        <v>2.3255813953488373</v>
      </c>
      <c r="BF185">
        <f t="shared" si="38"/>
        <v>13.067552602436324</v>
      </c>
      <c r="BG185">
        <f t="shared" si="38"/>
        <v>31.229235880398672</v>
      </c>
      <c r="BH185">
        <f t="shared" si="38"/>
        <v>9.856035437430787</v>
      </c>
      <c r="BI185">
        <f t="shared" si="38"/>
        <v>10.908084163898117</v>
      </c>
      <c r="BJ185">
        <f t="shared" si="38"/>
        <v>1.2735326688815061</v>
      </c>
      <c r="BK185">
        <f t="shared" si="38"/>
        <v>8.7486157253599117</v>
      </c>
    </row>
    <row r="186" spans="2:70" x14ac:dyDescent="0.25">
      <c r="B186" s="19" t="s">
        <v>52</v>
      </c>
      <c r="C186" s="318"/>
      <c r="D186" s="318"/>
      <c r="E186" s="318"/>
      <c r="F186" s="318"/>
      <c r="G186" s="318"/>
      <c r="H186" s="318"/>
      <c r="I186" s="318"/>
      <c r="J186" s="318"/>
      <c r="K186" s="318"/>
      <c r="L186" s="318"/>
      <c r="Q186" s="33" t="s">
        <v>52</v>
      </c>
      <c r="R186" s="291"/>
      <c r="S186" s="12"/>
    </row>
    <row r="187" spans="2:70" ht="15.75" customHeight="1" thickBot="1" x14ac:dyDescent="0.3">
      <c r="B187" s="19" t="s">
        <v>53</v>
      </c>
      <c r="C187" s="319"/>
      <c r="D187" s="319"/>
      <c r="E187" s="319"/>
      <c r="F187" s="319"/>
      <c r="G187" s="319"/>
      <c r="H187" s="319"/>
      <c r="I187" s="319"/>
      <c r="J187" s="319"/>
      <c r="K187" s="319"/>
      <c r="L187" s="319"/>
      <c r="Q187" s="33" t="s">
        <v>53</v>
      </c>
      <c r="R187" s="292"/>
      <c r="S187" s="12"/>
      <c r="AT187" s="281" t="s">
        <v>137</v>
      </c>
      <c r="AU187" s="282"/>
      <c r="AV187" s="282"/>
      <c r="AW187" s="282"/>
      <c r="AX187" s="282"/>
      <c r="AY187" s="282"/>
      <c r="AZ187" s="282"/>
      <c r="BA187" s="282"/>
      <c r="BB187" s="282"/>
      <c r="BC187" s="282"/>
      <c r="BD187" s="282"/>
      <c r="BE187" s="282"/>
      <c r="BF187" s="282"/>
      <c r="BG187" s="282"/>
      <c r="BH187" s="282"/>
      <c r="BI187" s="282"/>
      <c r="BJ187" s="282"/>
      <c r="BK187" s="282"/>
      <c r="BL187" s="282"/>
      <c r="BM187" s="282"/>
      <c r="BN187" s="282"/>
    </row>
    <row r="188" spans="2:70" ht="88.5" customHeight="1" x14ac:dyDescent="0.25">
      <c r="B188" s="19" t="s">
        <v>104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AT188" s="1">
        <v>2024</v>
      </c>
      <c r="AU188" s="2" t="s">
        <v>814</v>
      </c>
      <c r="AV188" s="2" t="s">
        <v>815</v>
      </c>
      <c r="AW188" s="2" t="s">
        <v>816</v>
      </c>
      <c r="AX188" s="2" t="s">
        <v>817</v>
      </c>
      <c r="AY188" s="2" t="s">
        <v>818</v>
      </c>
      <c r="AZ188" s="2" t="s">
        <v>819</v>
      </c>
      <c r="BA188" s="2" t="s">
        <v>820</v>
      </c>
      <c r="BB188" s="2" t="s">
        <v>821</v>
      </c>
      <c r="BC188" s="2" t="s">
        <v>822</v>
      </c>
      <c r="BD188" s="2" t="s">
        <v>823</v>
      </c>
      <c r="BE188" s="2" t="s">
        <v>824</v>
      </c>
      <c r="BF188" s="2" t="s">
        <v>825</v>
      </c>
      <c r="BG188" s="2" t="s">
        <v>826</v>
      </c>
      <c r="BH188" s="2" t="s">
        <v>827</v>
      </c>
      <c r="BI188" s="2" t="s">
        <v>828</v>
      </c>
      <c r="BJ188" s="2" t="s">
        <v>829</v>
      </c>
      <c r="BK188" s="2" t="s">
        <v>830</v>
      </c>
      <c r="BL188" s="2" t="s">
        <v>831</v>
      </c>
      <c r="BM188" s="2" t="s">
        <v>832</v>
      </c>
      <c r="BN188" s="203" t="s">
        <v>833</v>
      </c>
      <c r="BO188" s="29"/>
      <c r="BP188" s="29"/>
      <c r="BQ188" s="29"/>
      <c r="BR188" s="29"/>
    </row>
    <row r="189" spans="2:70" x14ac:dyDescent="0.25">
      <c r="AT189" s="4" t="s">
        <v>523</v>
      </c>
      <c r="AU189" s="7">
        <v>34</v>
      </c>
      <c r="AV189" s="5">
        <v>327</v>
      </c>
      <c r="AW189" s="5">
        <v>54</v>
      </c>
      <c r="AX189" s="5">
        <v>19</v>
      </c>
      <c r="AY189" s="5">
        <v>132</v>
      </c>
      <c r="AZ189" s="5">
        <v>36</v>
      </c>
      <c r="BA189" s="5">
        <v>114</v>
      </c>
      <c r="BB189" s="5">
        <v>204</v>
      </c>
      <c r="BC189" s="5">
        <v>106</v>
      </c>
      <c r="BD189" s="5">
        <v>37</v>
      </c>
      <c r="BE189" s="5">
        <v>556</v>
      </c>
      <c r="BF189" s="5">
        <v>121</v>
      </c>
      <c r="BG189" s="5">
        <v>50</v>
      </c>
      <c r="BH189" s="5">
        <v>42</v>
      </c>
      <c r="BI189" s="5">
        <v>30</v>
      </c>
      <c r="BJ189" s="5">
        <v>117</v>
      </c>
      <c r="BK189" s="5"/>
      <c r="BL189" s="5"/>
      <c r="BM189" s="5"/>
      <c r="BN189" s="201"/>
      <c r="BO189" s="27"/>
      <c r="BP189" s="27"/>
      <c r="BQ189" s="27"/>
      <c r="BR189" s="27"/>
    </row>
    <row r="190" spans="2:70" x14ac:dyDescent="0.25">
      <c r="AT190" s="4" t="s">
        <v>524</v>
      </c>
      <c r="AU190" s="85">
        <v>28</v>
      </c>
      <c r="AV190" s="51">
        <v>439</v>
      </c>
      <c r="AW190" s="51">
        <v>37</v>
      </c>
      <c r="AX190" s="51">
        <v>0</v>
      </c>
      <c r="AY190" s="51">
        <v>0</v>
      </c>
      <c r="AZ190" s="51">
        <v>11</v>
      </c>
      <c r="BA190" s="51">
        <v>0</v>
      </c>
      <c r="BB190" s="51">
        <v>343</v>
      </c>
      <c r="BC190" s="51">
        <v>0</v>
      </c>
      <c r="BD190" s="51">
        <v>0</v>
      </c>
      <c r="BE190" s="51">
        <v>132</v>
      </c>
      <c r="BF190" s="51">
        <v>64</v>
      </c>
      <c r="BG190" s="51">
        <v>121</v>
      </c>
      <c r="BH190" s="51">
        <v>64</v>
      </c>
      <c r="BI190" s="51">
        <v>0</v>
      </c>
      <c r="BJ190" s="51">
        <v>220</v>
      </c>
      <c r="BK190" s="51">
        <v>51</v>
      </c>
      <c r="BL190" s="51">
        <v>12</v>
      </c>
      <c r="BM190" s="51">
        <v>286</v>
      </c>
      <c r="BN190" s="252">
        <v>13</v>
      </c>
      <c r="BO190" s="27"/>
      <c r="BP190" s="27"/>
      <c r="BQ190" s="27"/>
      <c r="BR190" s="27"/>
    </row>
    <row r="191" spans="2:70" x14ac:dyDescent="0.25">
      <c r="AT191" s="4" t="s">
        <v>525</v>
      </c>
      <c r="AU191" s="7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201"/>
      <c r="BO191" s="27"/>
      <c r="BP191" s="27"/>
      <c r="BQ191" s="27"/>
      <c r="BR191" s="27"/>
    </row>
    <row r="192" spans="2:70" x14ac:dyDescent="0.25">
      <c r="AT192" s="4" t="s">
        <v>526</v>
      </c>
      <c r="AU192" s="7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201"/>
      <c r="BO192" s="27"/>
      <c r="BP192" s="27"/>
      <c r="BQ192" s="27"/>
      <c r="BR192" s="27"/>
    </row>
    <row r="193" spans="2:70" ht="15" customHeight="1" x14ac:dyDescent="0.25">
      <c r="B193" s="312" t="s">
        <v>186</v>
      </c>
      <c r="C193" s="312"/>
      <c r="D193" s="312"/>
      <c r="E193" s="312"/>
      <c r="F193" s="312"/>
      <c r="G193" s="312"/>
      <c r="H193" s="312"/>
      <c r="I193" s="312"/>
      <c r="J193" s="44"/>
      <c r="K193" s="44"/>
      <c r="L193" s="312" t="s">
        <v>129</v>
      </c>
      <c r="M193" s="312"/>
      <c r="O193" s="267" t="s">
        <v>122</v>
      </c>
      <c r="P193" s="268"/>
      <c r="Q193" s="268"/>
      <c r="R193" s="268"/>
      <c r="S193" s="268"/>
      <c r="AT193" s="11" t="s">
        <v>237</v>
      </c>
      <c r="AU193" s="222">
        <f>AU190*100/1821</f>
        <v>1.5376166941241076</v>
      </c>
      <c r="AV193" s="222">
        <f t="shared" ref="AV193:BN193" si="39">AV190*100/1821</f>
        <v>24.107633168588688</v>
      </c>
      <c r="AW193" s="222">
        <f t="shared" si="39"/>
        <v>2.0318506315211424</v>
      </c>
      <c r="AX193" s="222">
        <f t="shared" si="39"/>
        <v>0</v>
      </c>
      <c r="AY193" s="222">
        <f t="shared" si="39"/>
        <v>0</v>
      </c>
      <c r="AZ193" s="222">
        <f t="shared" si="39"/>
        <v>0.60406370126304232</v>
      </c>
      <c r="BA193" s="222">
        <f t="shared" si="39"/>
        <v>0</v>
      </c>
      <c r="BB193" s="222">
        <f t="shared" si="39"/>
        <v>18.83580450302032</v>
      </c>
      <c r="BC193" s="222">
        <f t="shared" si="39"/>
        <v>0</v>
      </c>
      <c r="BD193" s="222">
        <f t="shared" si="39"/>
        <v>0</v>
      </c>
      <c r="BE193" s="222">
        <f t="shared" si="39"/>
        <v>7.2487644151565078</v>
      </c>
      <c r="BF193" s="222">
        <f t="shared" si="39"/>
        <v>3.5145524437122462</v>
      </c>
      <c r="BG193" s="222">
        <f t="shared" si="39"/>
        <v>6.6447007138934655</v>
      </c>
      <c r="BH193" s="222">
        <f t="shared" si="39"/>
        <v>3.5145524437122462</v>
      </c>
      <c r="BI193" s="222">
        <f t="shared" si="39"/>
        <v>0</v>
      </c>
      <c r="BJ193" s="222">
        <f t="shared" si="39"/>
        <v>12.081274025260846</v>
      </c>
      <c r="BK193" s="222">
        <f t="shared" si="39"/>
        <v>2.8006589785831961</v>
      </c>
      <c r="BL193" s="222">
        <f t="shared" si="39"/>
        <v>0.65897858319604607</v>
      </c>
      <c r="BM193" s="222">
        <f t="shared" si="39"/>
        <v>15.7056562328391</v>
      </c>
      <c r="BN193" s="222">
        <f t="shared" si="39"/>
        <v>0.71389346512904994</v>
      </c>
      <c r="BO193" s="27"/>
      <c r="BP193" s="27"/>
      <c r="BQ193" s="27"/>
      <c r="BR193" s="27"/>
    </row>
    <row r="194" spans="2:70" ht="30" x14ac:dyDescent="0.25">
      <c r="B194" s="31">
        <v>2024</v>
      </c>
      <c r="C194" s="26" t="s">
        <v>733</v>
      </c>
      <c r="D194" s="26" t="s">
        <v>734</v>
      </c>
      <c r="E194" s="26" t="s">
        <v>735</v>
      </c>
      <c r="F194" s="26" t="s">
        <v>736</v>
      </c>
      <c r="G194" s="26" t="s">
        <v>737</v>
      </c>
      <c r="H194" s="26" t="s">
        <v>738</v>
      </c>
      <c r="I194" s="26" t="s">
        <v>739</v>
      </c>
      <c r="J194" s="39"/>
      <c r="K194" s="39"/>
      <c r="L194" s="21">
        <v>2023</v>
      </c>
      <c r="M194" s="14" t="s">
        <v>41</v>
      </c>
      <c r="O194" s="31"/>
      <c r="P194" s="26"/>
      <c r="Q194" s="343" t="s">
        <v>172</v>
      </c>
      <c r="R194" s="344"/>
      <c r="S194" s="302"/>
    </row>
    <row r="195" spans="2:70" x14ac:dyDescent="0.25">
      <c r="B195" s="19" t="s">
        <v>42</v>
      </c>
      <c r="C195" s="37">
        <v>1</v>
      </c>
      <c r="D195" s="37">
        <v>18</v>
      </c>
      <c r="E195" s="37">
        <v>36</v>
      </c>
      <c r="F195" s="37">
        <v>20</v>
      </c>
      <c r="G195" s="37">
        <v>14</v>
      </c>
      <c r="H195" s="37">
        <v>3</v>
      </c>
      <c r="I195" s="37">
        <v>0</v>
      </c>
      <c r="J195" s="43"/>
      <c r="K195" s="43"/>
      <c r="L195" s="32" t="s">
        <v>42</v>
      </c>
      <c r="M195" s="16"/>
      <c r="O195" s="31"/>
      <c r="P195" s="24"/>
      <c r="Q195" s="26"/>
      <c r="R195" s="26"/>
      <c r="S195" s="24"/>
      <c r="T195">
        <v>466</v>
      </c>
    </row>
    <row r="196" spans="2:70" x14ac:dyDescent="0.25">
      <c r="B196" s="19" t="s">
        <v>43</v>
      </c>
      <c r="C196" s="12">
        <v>2</v>
      </c>
      <c r="D196" s="12">
        <v>14</v>
      </c>
      <c r="E196" s="12">
        <v>29</v>
      </c>
      <c r="F196" s="12">
        <v>19</v>
      </c>
      <c r="G196" s="12">
        <v>16</v>
      </c>
      <c r="H196" s="12">
        <v>3</v>
      </c>
      <c r="I196" s="12">
        <v>0</v>
      </c>
      <c r="L196" s="33" t="s">
        <v>43</v>
      </c>
      <c r="M196" s="16"/>
      <c r="O196" s="19"/>
      <c r="P196" s="12"/>
      <c r="Q196" s="12" t="s">
        <v>66</v>
      </c>
      <c r="R196" s="12">
        <v>27</v>
      </c>
      <c r="S196" s="185">
        <f>R196*100/466</f>
        <v>5.7939914163090132</v>
      </c>
    </row>
    <row r="197" spans="2:70" x14ac:dyDescent="0.25">
      <c r="B197" s="19" t="s">
        <v>44</v>
      </c>
      <c r="C197" s="12">
        <v>0</v>
      </c>
      <c r="D197" s="12">
        <v>14</v>
      </c>
      <c r="E197" s="12">
        <v>20</v>
      </c>
      <c r="F197" s="12">
        <v>7</v>
      </c>
      <c r="G197" s="12">
        <v>5</v>
      </c>
      <c r="H197" s="12">
        <v>3</v>
      </c>
      <c r="I197" s="12">
        <v>42</v>
      </c>
      <c r="L197" s="33" t="s">
        <v>44</v>
      </c>
      <c r="M197" s="16"/>
      <c r="O197" s="19"/>
      <c r="P197" s="12"/>
      <c r="Q197" s="12" t="s">
        <v>67</v>
      </c>
      <c r="R197" s="12">
        <v>81</v>
      </c>
      <c r="S197" s="185">
        <f t="shared" ref="S197:S201" si="40">R197*100/466</f>
        <v>17.38197424892704</v>
      </c>
    </row>
    <row r="198" spans="2:70" x14ac:dyDescent="0.25">
      <c r="B198" s="19" t="s">
        <v>45</v>
      </c>
      <c r="C198" s="247">
        <v>2</v>
      </c>
      <c r="D198" s="247">
        <v>21</v>
      </c>
      <c r="E198" s="247">
        <v>35</v>
      </c>
      <c r="F198" s="247">
        <v>18</v>
      </c>
      <c r="G198" s="247">
        <v>9</v>
      </c>
      <c r="H198" s="247">
        <v>4</v>
      </c>
      <c r="I198" s="247">
        <v>6</v>
      </c>
      <c r="J198" s="329"/>
      <c r="K198" s="329"/>
      <c r="L198" s="33" t="s">
        <v>45</v>
      </c>
      <c r="M198" s="16"/>
      <c r="O198" s="19"/>
      <c r="P198" s="12"/>
      <c r="Q198" s="12" t="s">
        <v>68</v>
      </c>
      <c r="R198" s="12">
        <v>111</v>
      </c>
      <c r="S198" s="185">
        <f t="shared" si="40"/>
        <v>23.819742489270386</v>
      </c>
    </row>
    <row r="199" spans="2:70" x14ac:dyDescent="0.25">
      <c r="B199" s="19" t="s">
        <v>46</v>
      </c>
      <c r="C199" s="247">
        <v>0</v>
      </c>
      <c r="D199" s="247">
        <v>15</v>
      </c>
      <c r="E199" s="247">
        <v>27</v>
      </c>
      <c r="F199" s="247">
        <v>17</v>
      </c>
      <c r="G199" s="247">
        <v>6</v>
      </c>
      <c r="H199" s="247">
        <v>2</v>
      </c>
      <c r="I199" s="247">
        <v>3</v>
      </c>
      <c r="J199" s="329"/>
      <c r="K199" s="329"/>
      <c r="L199" s="33" t="s">
        <v>46</v>
      </c>
      <c r="M199" s="16"/>
      <c r="O199" s="19"/>
      <c r="P199" s="12"/>
      <c r="Q199" s="12" t="s">
        <v>69</v>
      </c>
      <c r="R199" s="12">
        <v>133</v>
      </c>
      <c r="S199" s="185">
        <f t="shared" si="40"/>
        <v>28.540772532188843</v>
      </c>
    </row>
    <row r="200" spans="2:70" x14ac:dyDescent="0.25">
      <c r="B200" s="19" t="s">
        <v>47</v>
      </c>
      <c r="C200" s="247">
        <v>1</v>
      </c>
      <c r="D200" s="247">
        <v>10</v>
      </c>
      <c r="E200" s="247">
        <v>30</v>
      </c>
      <c r="F200" s="247">
        <v>13</v>
      </c>
      <c r="G200" s="247">
        <v>5</v>
      </c>
      <c r="H200" s="247">
        <v>2</v>
      </c>
      <c r="I200" s="247">
        <v>1</v>
      </c>
      <c r="J200" s="329"/>
      <c r="K200" s="329"/>
      <c r="L200" s="33" t="s">
        <v>47</v>
      </c>
      <c r="M200" s="16"/>
      <c r="O200" s="19"/>
      <c r="P200" s="12"/>
      <c r="Q200" s="12" t="s">
        <v>70</v>
      </c>
      <c r="R200" s="12">
        <v>83</v>
      </c>
      <c r="S200" s="185">
        <f t="shared" si="40"/>
        <v>17.811158798283262</v>
      </c>
    </row>
    <row r="201" spans="2:70" x14ac:dyDescent="0.25">
      <c r="B201" s="19" t="s">
        <v>48</v>
      </c>
      <c r="C201" s="12"/>
      <c r="D201" s="12"/>
      <c r="E201" s="12"/>
      <c r="F201" s="12"/>
      <c r="G201" s="12"/>
      <c r="H201" s="12"/>
      <c r="I201" s="12"/>
      <c r="L201" s="33" t="s">
        <v>48</v>
      </c>
      <c r="M201" s="12"/>
      <c r="O201" s="19"/>
      <c r="P201" s="12"/>
      <c r="Q201" s="12" t="s">
        <v>71</v>
      </c>
      <c r="R201" s="12">
        <v>31</v>
      </c>
      <c r="S201" s="185">
        <f t="shared" si="40"/>
        <v>6.6523605150214591</v>
      </c>
    </row>
    <row r="202" spans="2:70" x14ac:dyDescent="0.25">
      <c r="B202" s="19" t="s">
        <v>49</v>
      </c>
      <c r="C202" s="12"/>
      <c r="D202" s="12"/>
      <c r="E202" s="12"/>
      <c r="F202" s="12"/>
      <c r="G202" s="12"/>
      <c r="H202" s="12"/>
      <c r="I202" s="12"/>
      <c r="L202" s="33" t="s">
        <v>49</v>
      </c>
      <c r="M202" s="16"/>
      <c r="O202" s="19"/>
      <c r="P202" s="12"/>
      <c r="Q202" s="12"/>
      <c r="R202" s="12"/>
      <c r="S202" s="12"/>
    </row>
    <row r="203" spans="2:70" x14ac:dyDescent="0.25">
      <c r="B203" s="19" t="s">
        <v>50</v>
      </c>
      <c r="C203" s="12"/>
      <c r="D203" s="12"/>
      <c r="E203" s="12"/>
      <c r="F203" s="12"/>
      <c r="G203" s="12"/>
      <c r="H203" s="12"/>
      <c r="I203" s="12"/>
      <c r="L203" s="33" t="s">
        <v>50</v>
      </c>
      <c r="M203" s="16"/>
      <c r="O203" s="12"/>
      <c r="P203" s="12"/>
      <c r="Q203" s="12"/>
      <c r="R203" s="12"/>
      <c r="S203" s="12"/>
    </row>
    <row r="204" spans="2:70" x14ac:dyDescent="0.25">
      <c r="B204" s="19" t="s">
        <v>51</v>
      </c>
      <c r="C204" s="12"/>
      <c r="D204" s="12"/>
      <c r="E204" s="12"/>
      <c r="F204" s="12"/>
      <c r="G204" s="12"/>
      <c r="H204" s="12"/>
      <c r="I204" s="12"/>
      <c r="L204" s="33" t="s">
        <v>51</v>
      </c>
      <c r="M204" s="16"/>
      <c r="O204" s="12"/>
      <c r="P204" s="12"/>
      <c r="Q204" s="12"/>
      <c r="R204" s="12"/>
      <c r="S204" s="12"/>
    </row>
    <row r="205" spans="2:70" x14ac:dyDescent="0.25">
      <c r="B205" s="19" t="s">
        <v>52</v>
      </c>
      <c r="C205" s="12"/>
      <c r="D205" s="12"/>
      <c r="E205" s="12"/>
      <c r="F205" s="12"/>
      <c r="G205" s="12"/>
      <c r="H205" s="12"/>
      <c r="I205" s="12"/>
      <c r="L205" s="33" t="s">
        <v>52</v>
      </c>
      <c r="M205" s="12"/>
    </row>
    <row r="206" spans="2:70" x14ac:dyDescent="0.25">
      <c r="B206" s="19" t="s">
        <v>53</v>
      </c>
      <c r="C206" s="12"/>
      <c r="D206" s="12"/>
      <c r="E206" s="12"/>
      <c r="F206" s="12"/>
      <c r="G206" s="12"/>
      <c r="H206" s="12"/>
      <c r="I206" s="12"/>
      <c r="L206" s="33" t="s">
        <v>53</v>
      </c>
      <c r="M206" s="12"/>
    </row>
    <row r="207" spans="2:70" x14ac:dyDescent="0.25">
      <c r="B207" s="19" t="s">
        <v>104</v>
      </c>
      <c r="C207" s="12">
        <f>SUM(C198:C200)</f>
        <v>3</v>
      </c>
      <c r="D207" s="12">
        <f t="shared" ref="D207:I207" si="41">SUM(D198:D200)</f>
        <v>46</v>
      </c>
      <c r="E207" s="12">
        <f t="shared" si="41"/>
        <v>92</v>
      </c>
      <c r="F207" s="12">
        <f t="shared" si="41"/>
        <v>48</v>
      </c>
      <c r="G207" s="12">
        <f t="shared" si="41"/>
        <v>20</v>
      </c>
      <c r="H207" s="12">
        <f t="shared" si="41"/>
        <v>8</v>
      </c>
      <c r="I207" s="12">
        <f t="shared" si="41"/>
        <v>10</v>
      </c>
    </row>
    <row r="208" spans="2:70" x14ac:dyDescent="0.25">
      <c r="C208">
        <f>C207*100/227</f>
        <v>1.3215859030837005</v>
      </c>
      <c r="D208">
        <f t="shared" ref="D208:I208" si="42">D207*100/227</f>
        <v>20.264317180616739</v>
      </c>
      <c r="E208">
        <f t="shared" si="42"/>
        <v>40.528634361233479</v>
      </c>
      <c r="F208">
        <f t="shared" si="42"/>
        <v>21.145374449339208</v>
      </c>
      <c r="G208">
        <f t="shared" si="42"/>
        <v>8.8105726872246688</v>
      </c>
      <c r="H208">
        <f t="shared" si="42"/>
        <v>3.5242290748898677</v>
      </c>
      <c r="I208">
        <f t="shared" si="42"/>
        <v>4.4052863436123344</v>
      </c>
    </row>
    <row r="212" spans="1:64" ht="23.25" x14ac:dyDescent="0.35">
      <c r="E212" s="324" t="s">
        <v>147</v>
      </c>
      <c r="F212" s="324"/>
      <c r="G212" s="324"/>
      <c r="H212" s="324"/>
      <c r="I212" s="324"/>
      <c r="J212" s="324"/>
      <c r="K212" s="324"/>
      <c r="L212" s="324"/>
      <c r="M212" s="324"/>
      <c r="N212" s="324"/>
      <c r="AY212" s="345" t="s">
        <v>222</v>
      </c>
      <c r="AZ212" s="345"/>
      <c r="BA212" s="345"/>
      <c r="BB212" s="345"/>
      <c r="BC212" s="345"/>
      <c r="BD212" s="345"/>
      <c r="BE212" s="345"/>
      <c r="BF212" s="345"/>
      <c r="BG212" s="345"/>
      <c r="BH212" s="345"/>
      <c r="BI212" s="345"/>
      <c r="BJ212" s="345"/>
    </row>
    <row r="214" spans="1:64" ht="23.25" x14ac:dyDescent="0.35">
      <c r="A214" s="330" t="s">
        <v>148</v>
      </c>
      <c r="B214" s="330"/>
      <c r="C214" s="330"/>
      <c r="D214" s="330"/>
      <c r="E214" s="330"/>
      <c r="F214" s="330"/>
      <c r="G214" s="330"/>
      <c r="H214" s="330"/>
      <c r="I214" s="330"/>
    </row>
    <row r="216" spans="1:64" ht="45.75" customHeight="1" x14ac:dyDescent="0.25">
      <c r="B216" s="267" t="s">
        <v>149</v>
      </c>
      <c r="C216" s="268"/>
      <c r="D216" s="268"/>
      <c r="E216" s="268"/>
      <c r="G216" s="267" t="s">
        <v>152</v>
      </c>
      <c r="H216" s="268"/>
      <c r="I216" s="268"/>
      <c r="J216" s="268"/>
      <c r="M216" s="265" t="s">
        <v>73</v>
      </c>
      <c r="N216" s="266"/>
      <c r="O216" s="266"/>
      <c r="P216" s="266"/>
      <c r="Q216" s="266"/>
      <c r="AT216" s="278" t="s">
        <v>223</v>
      </c>
      <c r="AU216" s="279"/>
      <c r="AV216" s="280"/>
      <c r="AZ216" s="278" t="s">
        <v>224</v>
      </c>
      <c r="BA216" s="279"/>
      <c r="BB216" s="279"/>
      <c r="BC216" s="279"/>
      <c r="BD216" s="279"/>
      <c r="BE216" s="279"/>
      <c r="BF216" s="280"/>
      <c r="BI216" s="278" t="s">
        <v>73</v>
      </c>
      <c r="BJ216" s="279"/>
      <c r="BK216" s="280"/>
    </row>
    <row r="217" spans="1:64" ht="36.75" customHeight="1" x14ac:dyDescent="0.25">
      <c r="B217" s="18">
        <v>2023</v>
      </c>
      <c r="C217" s="331" t="s">
        <v>41</v>
      </c>
      <c r="D217" s="331"/>
      <c r="E217" s="18" t="s">
        <v>190</v>
      </c>
      <c r="G217" s="18">
        <v>2023</v>
      </c>
      <c r="H217" s="331" t="s">
        <v>41</v>
      </c>
      <c r="I217" s="331"/>
      <c r="J217" s="18" t="s">
        <v>190</v>
      </c>
      <c r="M217" s="17"/>
      <c r="N217" s="301" t="s">
        <v>740</v>
      </c>
      <c r="O217" s="302"/>
      <c r="P217" s="301" t="s">
        <v>741</v>
      </c>
      <c r="Q217" s="302"/>
      <c r="AT217" s="18">
        <v>2024</v>
      </c>
      <c r="AU217" s="296" t="s">
        <v>41</v>
      </c>
      <c r="AV217" s="297"/>
      <c r="AZ217" s="225" t="s">
        <v>562</v>
      </c>
      <c r="BA217" s="225" t="s">
        <v>55</v>
      </c>
      <c r="BB217" s="226" t="s">
        <v>237</v>
      </c>
      <c r="BC217" s="225" t="s">
        <v>562</v>
      </c>
      <c r="BD217" s="225" t="s">
        <v>172</v>
      </c>
      <c r="BE217" s="226" t="s">
        <v>237</v>
      </c>
      <c r="BF217" s="18"/>
      <c r="BI217" s="17"/>
      <c r="BJ217" s="26" t="s">
        <v>840</v>
      </c>
      <c r="BK217" s="26" t="s">
        <v>841</v>
      </c>
    </row>
    <row r="218" spans="1:64" ht="31.5" x14ac:dyDescent="0.25">
      <c r="B218" s="32"/>
      <c r="C218" s="40" t="s">
        <v>132</v>
      </c>
      <c r="D218" s="40" t="s">
        <v>133</v>
      </c>
      <c r="E218" s="32"/>
      <c r="G218" s="32"/>
      <c r="H218" s="40" t="s">
        <v>132</v>
      </c>
      <c r="I218" s="40" t="s">
        <v>133</v>
      </c>
      <c r="J218" s="32"/>
      <c r="M218" s="19"/>
      <c r="N218" s="25" t="s">
        <v>133</v>
      </c>
      <c r="O218" s="25" t="s">
        <v>132</v>
      </c>
      <c r="P218" s="25" t="s">
        <v>133</v>
      </c>
      <c r="Q218" s="25" t="s">
        <v>132</v>
      </c>
      <c r="AT218" s="32"/>
      <c r="AU218" s="40" t="s">
        <v>132</v>
      </c>
      <c r="AV218" s="40" t="s">
        <v>133</v>
      </c>
      <c r="AW218" t="s">
        <v>104</v>
      </c>
      <c r="AX218" t="s">
        <v>237</v>
      </c>
      <c r="AZ218" s="91" t="s">
        <v>615</v>
      </c>
      <c r="BA218" s="224">
        <v>9</v>
      </c>
      <c r="BB218" s="91">
        <f>BA218*100/112</f>
        <v>8.0357142857142865</v>
      </c>
      <c r="BC218" s="224" t="s">
        <v>834</v>
      </c>
      <c r="BD218" s="224">
        <v>47</v>
      </c>
      <c r="BE218" s="91">
        <f t="shared" ref="BE218:BE223" si="43">BD218*100/56</f>
        <v>83.928571428571431</v>
      </c>
      <c r="BF218" s="12"/>
      <c r="BI218" s="19" t="s">
        <v>37</v>
      </c>
      <c r="BJ218" s="25"/>
      <c r="BK218" s="25"/>
    </row>
    <row r="219" spans="1:64" ht="31.5" x14ac:dyDescent="0.25">
      <c r="B219" s="32" t="s">
        <v>42</v>
      </c>
      <c r="C219" s="16">
        <v>236</v>
      </c>
      <c r="D219" s="16">
        <v>0</v>
      </c>
      <c r="E219" s="248">
        <f t="shared" ref="E219:E224" si="44">C219+D219</f>
        <v>236</v>
      </c>
      <c r="G219" s="32" t="s">
        <v>42</v>
      </c>
      <c r="H219" s="16">
        <v>136</v>
      </c>
      <c r="I219" s="16"/>
      <c r="J219" s="33">
        <f t="shared" ref="J219:J224" si="45">H219+I219</f>
        <v>136</v>
      </c>
      <c r="M219" s="19" t="s">
        <v>37</v>
      </c>
      <c r="N219" s="25"/>
      <c r="O219" s="25"/>
      <c r="P219" s="25"/>
      <c r="Q219" s="25"/>
      <c r="AT219" s="219" t="s">
        <v>570</v>
      </c>
      <c r="AU219" s="16">
        <v>60</v>
      </c>
      <c r="AV219" s="16">
        <v>4</v>
      </c>
      <c r="AW219" s="86">
        <f>AU219+AV219</f>
        <v>64</v>
      </c>
      <c r="AX219">
        <f>AW219*100/AW222</f>
        <v>52.459016393442624</v>
      </c>
      <c r="AZ219" s="91" t="s">
        <v>616</v>
      </c>
      <c r="BA219" s="224">
        <v>9</v>
      </c>
      <c r="BB219" s="91">
        <f>BA219*100/112</f>
        <v>8.0357142857142865</v>
      </c>
      <c r="BC219" s="224" t="s">
        <v>835</v>
      </c>
      <c r="BD219" s="224">
        <v>5</v>
      </c>
      <c r="BE219" s="91">
        <f t="shared" si="43"/>
        <v>8.9285714285714288</v>
      </c>
      <c r="BF219" s="12"/>
      <c r="BI219" s="19" t="s">
        <v>38</v>
      </c>
      <c r="BJ219" s="25"/>
      <c r="BK219" s="25"/>
    </row>
    <row r="220" spans="1:64" ht="31.5" x14ac:dyDescent="0.25">
      <c r="B220" s="33" t="s">
        <v>43</v>
      </c>
      <c r="C220" s="16">
        <v>435</v>
      </c>
      <c r="D220" s="16">
        <v>21</v>
      </c>
      <c r="E220" s="248">
        <f t="shared" si="44"/>
        <v>456</v>
      </c>
      <c r="G220" s="33" t="s">
        <v>43</v>
      </c>
      <c r="H220" s="16">
        <v>344</v>
      </c>
      <c r="I220" s="16">
        <v>21</v>
      </c>
      <c r="J220" s="33">
        <f t="shared" si="45"/>
        <v>365</v>
      </c>
      <c r="M220" s="19" t="s">
        <v>38</v>
      </c>
      <c r="N220" s="25"/>
      <c r="O220" s="25"/>
      <c r="P220" s="25"/>
      <c r="Q220" s="25"/>
      <c r="AT220" s="99" t="s">
        <v>571</v>
      </c>
      <c r="AU220" s="16">
        <v>43</v>
      </c>
      <c r="AV220" s="16">
        <v>6</v>
      </c>
      <c r="AW220" s="86">
        <f>AU220+AV220</f>
        <v>49</v>
      </c>
      <c r="AX220">
        <f>AW220*100/AW222</f>
        <v>40.16393442622951</v>
      </c>
      <c r="AZ220" s="91" t="s">
        <v>563</v>
      </c>
      <c r="BA220" s="224">
        <v>6</v>
      </c>
      <c r="BB220" s="91">
        <f t="shared" ref="BB220:BB226" si="46">BA220*100/112</f>
        <v>5.3571428571428568</v>
      </c>
      <c r="BC220" s="224" t="s">
        <v>839</v>
      </c>
      <c r="BD220" s="224">
        <v>0</v>
      </c>
      <c r="BE220" s="91">
        <f t="shared" si="43"/>
        <v>0</v>
      </c>
      <c r="BF220" s="12"/>
      <c r="BI220" s="19" t="s">
        <v>75</v>
      </c>
      <c r="BJ220" s="25">
        <v>134</v>
      </c>
      <c r="BK220" s="25">
        <v>60</v>
      </c>
    </row>
    <row r="221" spans="1:64" ht="31.5" x14ac:dyDescent="0.25">
      <c r="B221" s="33" t="s">
        <v>44</v>
      </c>
      <c r="C221" s="16">
        <v>50</v>
      </c>
      <c r="D221" s="16">
        <v>0</v>
      </c>
      <c r="E221" s="248">
        <f t="shared" si="44"/>
        <v>50</v>
      </c>
      <c r="G221" s="33" t="s">
        <v>44</v>
      </c>
      <c r="H221" s="16">
        <v>28</v>
      </c>
      <c r="I221" s="16">
        <v>0</v>
      </c>
      <c r="J221" s="33">
        <f t="shared" si="45"/>
        <v>28</v>
      </c>
      <c r="M221" s="19"/>
      <c r="N221" s="25"/>
      <c r="O221" s="25"/>
      <c r="P221" s="25"/>
      <c r="Q221" s="25"/>
      <c r="AT221" s="99" t="s">
        <v>572</v>
      </c>
      <c r="AU221" s="16">
        <v>9</v>
      </c>
      <c r="AV221" s="16">
        <v>0</v>
      </c>
      <c r="AW221" s="86">
        <f>AU221+AV221</f>
        <v>9</v>
      </c>
      <c r="AX221">
        <f>AW221*100/AW222</f>
        <v>7.3770491803278686</v>
      </c>
      <c r="AZ221" s="91" t="s">
        <v>564</v>
      </c>
      <c r="BA221" s="224">
        <v>13</v>
      </c>
      <c r="BB221" s="91">
        <f t="shared" si="46"/>
        <v>11.607142857142858</v>
      </c>
      <c r="BC221" s="224" t="s">
        <v>836</v>
      </c>
      <c r="BD221" s="224">
        <v>3</v>
      </c>
      <c r="BE221" s="91">
        <f t="shared" si="43"/>
        <v>5.3571428571428568</v>
      </c>
      <c r="BF221" s="12"/>
      <c r="BI221" s="19" t="s">
        <v>169</v>
      </c>
      <c r="BJ221" s="25">
        <v>200</v>
      </c>
      <c r="BK221" s="25">
        <v>66</v>
      </c>
    </row>
    <row r="222" spans="1:64" ht="31.5" x14ac:dyDescent="0.25">
      <c r="B222" s="33" t="s">
        <v>45</v>
      </c>
      <c r="C222" s="48">
        <v>59</v>
      </c>
      <c r="D222" s="48">
        <v>0</v>
      </c>
      <c r="E222" s="248">
        <f t="shared" si="44"/>
        <v>59</v>
      </c>
      <c r="G222" s="33" t="s">
        <v>45</v>
      </c>
      <c r="H222" s="48">
        <v>35</v>
      </c>
      <c r="I222" s="48">
        <v>0</v>
      </c>
      <c r="J222" s="33">
        <f t="shared" si="45"/>
        <v>35</v>
      </c>
      <c r="M222" s="19" t="s">
        <v>169</v>
      </c>
      <c r="N222" s="25"/>
      <c r="O222" s="25"/>
      <c r="P222" s="25"/>
      <c r="Q222" s="25"/>
      <c r="AT222" s="283" t="s">
        <v>614</v>
      </c>
      <c r="AU222" s="283"/>
      <c r="AV222" s="283"/>
      <c r="AW222" s="86">
        <f>SUM(AW219:AW221)</f>
        <v>122</v>
      </c>
      <c r="AZ222" s="91" t="s">
        <v>565</v>
      </c>
      <c r="BA222" s="224">
        <v>11</v>
      </c>
      <c r="BB222" s="91">
        <f t="shared" si="46"/>
        <v>9.8214285714285712</v>
      </c>
      <c r="BC222" s="224" t="s">
        <v>837</v>
      </c>
      <c r="BD222" s="224">
        <v>0</v>
      </c>
      <c r="BE222" s="91">
        <f t="shared" si="43"/>
        <v>0</v>
      </c>
      <c r="BF222" s="12"/>
      <c r="BI222" s="102" t="s">
        <v>237</v>
      </c>
      <c r="BJ222">
        <f>BJ221*100/266</f>
        <v>75.187969924812023</v>
      </c>
      <c r="BK222">
        <f>BK221*100/266</f>
        <v>24.81203007518797</v>
      </c>
    </row>
    <row r="223" spans="1:64" ht="31.5" x14ac:dyDescent="0.25">
      <c r="B223" s="33" t="s">
        <v>46</v>
      </c>
      <c r="C223" s="48">
        <v>32</v>
      </c>
      <c r="D223" s="48">
        <v>0</v>
      </c>
      <c r="E223" s="248">
        <f t="shared" si="44"/>
        <v>32</v>
      </c>
      <c r="G223" s="33" t="s">
        <v>46</v>
      </c>
      <c r="H223" s="48">
        <v>23</v>
      </c>
      <c r="I223" s="48">
        <v>0</v>
      </c>
      <c r="J223" s="33">
        <f t="shared" si="45"/>
        <v>23</v>
      </c>
      <c r="M223" s="102" t="s">
        <v>317</v>
      </c>
      <c r="O223" s="25"/>
      <c r="P223" s="25"/>
      <c r="Q223" s="25"/>
      <c r="R223" s="20"/>
      <c r="AT223" s="99" t="s">
        <v>869</v>
      </c>
      <c r="AU223" s="16">
        <v>11</v>
      </c>
      <c r="AV223" s="16">
        <v>0</v>
      </c>
      <c r="AW223" s="86">
        <f>AU223+AV223</f>
        <v>11</v>
      </c>
      <c r="AX223">
        <f>AW223*100/AW226</f>
        <v>19.298245614035089</v>
      </c>
      <c r="AZ223" s="91" t="s">
        <v>566</v>
      </c>
      <c r="BA223" s="224">
        <v>11</v>
      </c>
      <c r="BB223" s="91">
        <f t="shared" si="46"/>
        <v>9.8214285714285712</v>
      </c>
      <c r="BC223" s="224" t="s">
        <v>838</v>
      </c>
      <c r="BD223" s="224">
        <v>1</v>
      </c>
      <c r="BE223" s="91">
        <f t="shared" si="43"/>
        <v>1.7857142857142858</v>
      </c>
      <c r="BF223" s="12"/>
      <c r="BI223" s="19" t="s">
        <v>527</v>
      </c>
      <c r="BJ223" s="25">
        <v>75</v>
      </c>
      <c r="BK223" s="25">
        <v>47</v>
      </c>
      <c r="BL223">
        <f>SUM(BJ223:BK223)</f>
        <v>122</v>
      </c>
    </row>
    <row r="224" spans="1:64" ht="30" x14ac:dyDescent="0.25">
      <c r="B224" s="33" t="s">
        <v>47</v>
      </c>
      <c r="C224" s="48">
        <v>323</v>
      </c>
      <c r="D224" s="48">
        <v>5</v>
      </c>
      <c r="E224" s="248">
        <f t="shared" si="44"/>
        <v>328</v>
      </c>
      <c r="G224" s="33" t="s">
        <v>47</v>
      </c>
      <c r="H224" s="48">
        <v>139</v>
      </c>
      <c r="I224" s="48">
        <v>5</v>
      </c>
      <c r="J224" s="33">
        <f t="shared" si="45"/>
        <v>144</v>
      </c>
      <c r="M224" s="102" t="s">
        <v>318</v>
      </c>
      <c r="O224" s="25"/>
      <c r="P224" s="25"/>
      <c r="Q224" s="25"/>
      <c r="AT224" s="99" t="s">
        <v>870</v>
      </c>
      <c r="AU224" s="16">
        <v>36</v>
      </c>
      <c r="AV224" s="16">
        <v>10</v>
      </c>
      <c r="AW224" s="86">
        <f>AU224+AV224</f>
        <v>46</v>
      </c>
      <c r="AX224">
        <f>AW224*100/AW226</f>
        <v>80.701754385964918</v>
      </c>
      <c r="AZ224" s="91" t="s">
        <v>567</v>
      </c>
      <c r="BA224" s="224">
        <v>18</v>
      </c>
      <c r="BB224" s="91">
        <f t="shared" si="46"/>
        <v>16.071428571428573</v>
      </c>
      <c r="BC224" s="224"/>
      <c r="BD224" s="224"/>
      <c r="BE224" s="91"/>
      <c r="BF224" s="12"/>
      <c r="BI224" s="19" t="s">
        <v>543</v>
      </c>
      <c r="BJ224" s="25">
        <v>36</v>
      </c>
      <c r="BK224" s="25">
        <v>21</v>
      </c>
      <c r="BL224">
        <v>57</v>
      </c>
    </row>
    <row r="225" spans="2:75" ht="30" x14ac:dyDescent="0.25">
      <c r="B225" s="33" t="s">
        <v>48</v>
      </c>
      <c r="C225" s="12"/>
      <c r="D225" s="12"/>
      <c r="E225" s="33"/>
      <c r="G225" s="33" t="s">
        <v>48</v>
      </c>
      <c r="H225" s="12"/>
      <c r="I225" s="12"/>
      <c r="J225" s="33"/>
      <c r="M225" s="19"/>
      <c r="N225" s="25" t="s">
        <v>133</v>
      </c>
      <c r="O225" s="25" t="s">
        <v>132</v>
      </c>
      <c r="P225" s="25" t="s">
        <v>133</v>
      </c>
      <c r="Q225" s="25" t="s">
        <v>132</v>
      </c>
      <c r="R225" t="s">
        <v>215</v>
      </c>
      <c r="AT225" s="99" t="s">
        <v>871</v>
      </c>
      <c r="AU225" s="16">
        <v>0</v>
      </c>
      <c r="AV225" s="16">
        <v>0</v>
      </c>
      <c r="AW225" s="86">
        <f>AU225+AV225</f>
        <v>0</v>
      </c>
      <c r="AX225">
        <f>AW225*100/AW226</f>
        <v>0</v>
      </c>
      <c r="AZ225" s="91" t="s">
        <v>568</v>
      </c>
      <c r="BA225" s="224">
        <v>17</v>
      </c>
      <c r="BB225" s="91">
        <f t="shared" si="46"/>
        <v>15.178571428571429</v>
      </c>
      <c r="BC225" s="224"/>
      <c r="BD225" s="224"/>
      <c r="BE225" s="91"/>
      <c r="BF225" s="12"/>
      <c r="BI225" s="19" t="s">
        <v>545</v>
      </c>
      <c r="BJ225" s="25"/>
      <c r="BK225" s="25"/>
    </row>
    <row r="226" spans="2:75" ht="30" x14ac:dyDescent="0.25">
      <c r="B226" s="33" t="s">
        <v>49</v>
      </c>
      <c r="C226" s="16"/>
      <c r="D226" s="16"/>
      <c r="E226" s="33"/>
      <c r="G226" s="33" t="s">
        <v>49</v>
      </c>
      <c r="H226" s="16"/>
      <c r="I226" s="16"/>
      <c r="J226" s="33"/>
      <c r="M226" s="19" t="s">
        <v>527</v>
      </c>
      <c r="N226" s="25">
        <v>20</v>
      </c>
      <c r="O226" s="25">
        <v>621</v>
      </c>
      <c r="P226" s="25">
        <v>1</v>
      </c>
      <c r="Q226" s="25">
        <v>100</v>
      </c>
      <c r="R226">
        <v>742</v>
      </c>
      <c r="AT226" s="284" t="s">
        <v>614</v>
      </c>
      <c r="AU226" s="285"/>
      <c r="AV226" s="286"/>
      <c r="AW226" s="86">
        <f>SUM(AW223:AW225)</f>
        <v>57</v>
      </c>
      <c r="AZ226" s="91" t="s">
        <v>569</v>
      </c>
      <c r="BA226" s="224">
        <v>18</v>
      </c>
      <c r="BB226" s="91">
        <f t="shared" si="46"/>
        <v>16.071428571428573</v>
      </c>
      <c r="BC226" s="224"/>
      <c r="BD226" s="224"/>
      <c r="BE226" s="91"/>
      <c r="BF226" s="12"/>
      <c r="BI226" s="19" t="s">
        <v>544</v>
      </c>
      <c r="BJ226" s="25"/>
      <c r="BK226" s="25"/>
    </row>
    <row r="227" spans="2:75" x14ac:dyDescent="0.25">
      <c r="B227" s="33" t="s">
        <v>50</v>
      </c>
      <c r="C227" s="16"/>
      <c r="D227" s="16"/>
      <c r="E227" s="33"/>
      <c r="G227" s="33" t="s">
        <v>50</v>
      </c>
      <c r="H227" s="16"/>
      <c r="I227" s="16"/>
      <c r="J227" s="33"/>
      <c r="M227" s="19" t="s">
        <v>543</v>
      </c>
      <c r="N227" s="50">
        <v>5</v>
      </c>
      <c r="O227" s="50">
        <v>286</v>
      </c>
      <c r="P227" s="50">
        <v>0</v>
      </c>
      <c r="Q227" s="50">
        <v>128</v>
      </c>
      <c r="R227" s="249">
        <v>419</v>
      </c>
      <c r="AT227" s="33" t="s">
        <v>49</v>
      </c>
      <c r="AU227" s="16"/>
      <c r="AV227" s="16"/>
      <c r="BB227" s="91"/>
      <c r="BC227" s="12"/>
      <c r="BD227" s="12"/>
      <c r="BE227" s="12"/>
      <c r="BF227" s="12"/>
      <c r="BI227" s="19" t="s">
        <v>237</v>
      </c>
      <c r="BJ227" s="25">
        <f>BJ224*100/57</f>
        <v>63.157894736842103</v>
      </c>
      <c r="BK227" s="25">
        <f>BK224*100/57</f>
        <v>36.842105263157897</v>
      </c>
    </row>
    <row r="228" spans="2:75" x14ac:dyDescent="0.25">
      <c r="B228" s="99" t="s">
        <v>399</v>
      </c>
      <c r="C228" s="16"/>
      <c r="D228" s="16"/>
      <c r="E228" s="33"/>
      <c r="F228">
        <f>E228*100/717</f>
        <v>0</v>
      </c>
      <c r="G228" s="33" t="s">
        <v>51</v>
      </c>
      <c r="H228" s="16"/>
      <c r="I228" s="16"/>
      <c r="J228" s="33"/>
      <c r="M228" s="19" t="s">
        <v>545</v>
      </c>
      <c r="N228" s="25"/>
      <c r="O228" s="25"/>
      <c r="P228" s="25"/>
      <c r="Q228" s="25"/>
      <c r="AT228" s="33" t="s">
        <v>50</v>
      </c>
      <c r="AU228" s="16"/>
      <c r="AV228" s="16"/>
      <c r="AX228" s="86"/>
    </row>
    <row r="229" spans="2:75" x14ac:dyDescent="0.25">
      <c r="B229" s="99" t="s">
        <v>52</v>
      </c>
      <c r="C229" s="12"/>
      <c r="D229" s="12"/>
      <c r="E229" s="33"/>
      <c r="F229">
        <f>E229*100/717</f>
        <v>0</v>
      </c>
      <c r="G229" s="33" t="s">
        <v>52</v>
      </c>
      <c r="H229" s="12"/>
      <c r="I229" s="12"/>
      <c r="J229" s="33"/>
      <c r="M229" s="19" t="s">
        <v>544</v>
      </c>
      <c r="N229" s="25"/>
      <c r="O229" s="25"/>
      <c r="P229" s="25"/>
      <c r="Q229" s="25"/>
      <c r="AT229" s="99"/>
      <c r="AU229" s="12"/>
      <c r="AV229" s="12"/>
      <c r="AX229" s="86"/>
    </row>
    <row r="230" spans="2:75" ht="18.75" x14ac:dyDescent="0.25">
      <c r="B230" s="99" t="s">
        <v>53</v>
      </c>
      <c r="C230" s="12"/>
      <c r="D230" s="12"/>
      <c r="E230" s="33"/>
      <c r="F230">
        <f>E230*100/717</f>
        <v>0</v>
      </c>
      <c r="G230" s="33" t="s">
        <v>53</v>
      </c>
      <c r="H230" s="12"/>
      <c r="I230" s="12"/>
      <c r="J230" s="33"/>
      <c r="M230" s="204" t="s">
        <v>317</v>
      </c>
      <c r="N230" s="12">
        <f>291*100/419</f>
        <v>69.451073985680196</v>
      </c>
      <c r="O230" s="25"/>
      <c r="P230" s="25"/>
      <c r="Q230" s="25"/>
      <c r="AT230" s="99"/>
      <c r="AU230" s="12"/>
      <c r="AV230" s="12"/>
      <c r="AX230" s="86"/>
    </row>
    <row r="231" spans="2:75" ht="18.75" x14ac:dyDescent="0.25">
      <c r="M231" s="204" t="s">
        <v>318</v>
      </c>
      <c r="N231" s="12">
        <f>128*101/419</f>
        <v>30.854415274463008</v>
      </c>
      <c r="O231" s="25"/>
      <c r="P231" s="25"/>
      <c r="Q231" s="25"/>
    </row>
    <row r="232" spans="2:75" x14ac:dyDescent="0.25">
      <c r="AV232" s="86"/>
    </row>
    <row r="233" spans="2:75" ht="60.75" customHeight="1" x14ac:dyDescent="0.25">
      <c r="B233" s="312" t="s">
        <v>154</v>
      </c>
      <c r="C233" s="312"/>
      <c r="F233" s="312" t="s">
        <v>155</v>
      </c>
      <c r="G233" s="312"/>
      <c r="J233" s="312" t="s">
        <v>156</v>
      </c>
      <c r="K233" s="312"/>
      <c r="N233" s="312" t="s">
        <v>157</v>
      </c>
      <c r="O233" s="312"/>
      <c r="R233" s="312" t="s">
        <v>158</v>
      </c>
      <c r="S233" s="312"/>
    </row>
    <row r="234" spans="2:75" x14ac:dyDescent="0.25">
      <c r="B234" s="21">
        <v>2024</v>
      </c>
      <c r="C234" s="14" t="s">
        <v>41</v>
      </c>
      <c r="F234" s="21">
        <v>2023</v>
      </c>
      <c r="G234" s="14" t="s">
        <v>41</v>
      </c>
      <c r="J234" s="21">
        <v>2023</v>
      </c>
      <c r="K234" s="14" t="s">
        <v>41</v>
      </c>
      <c r="N234" s="21">
        <v>2023</v>
      </c>
      <c r="O234" s="14" t="s">
        <v>41</v>
      </c>
      <c r="R234" s="21">
        <v>2023</v>
      </c>
      <c r="S234" s="14" t="s">
        <v>41</v>
      </c>
    </row>
    <row r="235" spans="2:75" ht="25.5" customHeight="1" x14ac:dyDescent="0.25">
      <c r="B235" s="32" t="s">
        <v>42</v>
      </c>
      <c r="C235" s="16"/>
      <c r="F235" s="32" t="s">
        <v>42</v>
      </c>
      <c r="G235" s="16"/>
      <c r="J235" s="32" t="s">
        <v>42</v>
      </c>
      <c r="K235" s="16"/>
      <c r="N235" s="32" t="s">
        <v>42</v>
      </c>
      <c r="O235" s="16"/>
      <c r="R235" s="32" t="s">
        <v>42</v>
      </c>
      <c r="S235" s="16"/>
      <c r="AU235" s="278" t="s">
        <v>345</v>
      </c>
      <c r="AV235" s="279"/>
      <c r="AW235" s="280"/>
      <c r="AZ235" s="265" t="s">
        <v>347</v>
      </c>
      <c r="BA235" s="266"/>
      <c r="BB235" s="266"/>
      <c r="BC235" s="266"/>
      <c r="BF235" s="265" t="s">
        <v>373</v>
      </c>
      <c r="BG235" s="266"/>
      <c r="BH235" s="266"/>
      <c r="BI235" s="266"/>
      <c r="BM235" s="265" t="s">
        <v>617</v>
      </c>
      <c r="BN235" s="266"/>
      <c r="BO235" s="266"/>
      <c r="BP235" s="266"/>
      <c r="BR235" s="182"/>
      <c r="BS235" s="182"/>
      <c r="BT235" s="182"/>
      <c r="BU235" s="182"/>
      <c r="BV235" s="182"/>
      <c r="BW235" s="182"/>
    </row>
    <row r="236" spans="2:75" ht="69" customHeight="1" thickBot="1" x14ac:dyDescent="0.3">
      <c r="B236" s="33" t="s">
        <v>43</v>
      </c>
      <c r="C236" s="16"/>
      <c r="F236" s="33" t="s">
        <v>43</v>
      </c>
      <c r="G236" s="16"/>
      <c r="J236" s="33" t="s">
        <v>43</v>
      </c>
      <c r="K236" s="16"/>
      <c r="N236" s="33" t="s">
        <v>43</v>
      </c>
      <c r="O236" s="16"/>
      <c r="R236" s="33" t="s">
        <v>43</v>
      </c>
      <c r="S236" s="16"/>
      <c r="AU236" s="17"/>
      <c r="AV236" s="26" t="s">
        <v>587</v>
      </c>
      <c r="AW236" s="26" t="s">
        <v>588</v>
      </c>
      <c r="AZ236" s="13"/>
      <c r="BA236" s="205" t="s">
        <v>589</v>
      </c>
      <c r="BB236" s="205" t="s">
        <v>590</v>
      </c>
      <c r="BC236" s="205"/>
      <c r="BF236" s="13"/>
      <c r="BG236" s="205" t="s">
        <v>591</v>
      </c>
      <c r="BH236" s="205" t="s">
        <v>590</v>
      </c>
      <c r="BI236" s="205"/>
      <c r="BM236" s="13"/>
      <c r="BN236" s="205" t="s">
        <v>842</v>
      </c>
      <c r="BO236" s="205" t="s">
        <v>843</v>
      </c>
      <c r="BP236" s="205"/>
      <c r="BR236" s="39"/>
      <c r="BS236" s="39"/>
      <c r="BT236" s="39"/>
      <c r="BU236" s="39"/>
      <c r="BV236" s="39"/>
      <c r="BW236" s="39"/>
    </row>
    <row r="237" spans="2:75" ht="15.75" thickTop="1" x14ac:dyDescent="0.25">
      <c r="B237" s="33" t="s">
        <v>44</v>
      </c>
      <c r="C237" s="16"/>
      <c r="F237" s="33" t="s">
        <v>44</v>
      </c>
      <c r="G237" s="16"/>
      <c r="J237" s="33" t="s">
        <v>44</v>
      </c>
      <c r="K237" s="16"/>
      <c r="N237" s="33" t="s">
        <v>44</v>
      </c>
      <c r="O237" s="16"/>
      <c r="R237" s="33" t="s">
        <v>44</v>
      </c>
      <c r="S237" s="16"/>
      <c r="AU237" s="19" t="s">
        <v>75</v>
      </c>
      <c r="AV237" s="25">
        <v>134</v>
      </c>
      <c r="AW237" s="25">
        <v>60</v>
      </c>
      <c r="AZ237" s="235" t="s">
        <v>527</v>
      </c>
      <c r="BA237" s="231">
        <v>32</v>
      </c>
      <c r="BB237" s="231">
        <v>3</v>
      </c>
      <c r="BC237" s="231">
        <f>SUM(BA237:BB237)</f>
        <v>35</v>
      </c>
      <c r="BF237" s="19" t="s">
        <v>527</v>
      </c>
      <c r="BG237" s="25">
        <v>32</v>
      </c>
      <c r="BH237" s="25">
        <v>3</v>
      </c>
      <c r="BI237" s="25"/>
      <c r="BM237" s="235" t="s">
        <v>527</v>
      </c>
      <c r="BN237" s="231"/>
      <c r="BO237" s="231"/>
      <c r="BP237" s="231"/>
      <c r="BR237" s="38"/>
      <c r="BS237" s="38"/>
      <c r="BT237" s="38"/>
      <c r="BU237" s="38"/>
      <c r="BV237" s="38"/>
      <c r="BW237" s="38"/>
    </row>
    <row r="238" spans="2:75" ht="15.75" thickBot="1" x14ac:dyDescent="0.3">
      <c r="B238" s="33" t="s">
        <v>45</v>
      </c>
      <c r="C238" s="16"/>
      <c r="F238" s="33" t="s">
        <v>45</v>
      </c>
      <c r="G238" s="16"/>
      <c r="J238" s="33" t="s">
        <v>45</v>
      </c>
      <c r="K238" s="16"/>
      <c r="N238" s="33" t="s">
        <v>45</v>
      </c>
      <c r="O238" s="16"/>
      <c r="R238" s="33" t="s">
        <v>45</v>
      </c>
      <c r="S238" s="16"/>
      <c r="AU238" s="230" t="s">
        <v>169</v>
      </c>
      <c r="AV238" s="233">
        <v>10</v>
      </c>
      <c r="AW238" s="223">
        <v>0</v>
      </c>
      <c r="AZ238" s="19" t="s">
        <v>543</v>
      </c>
      <c r="BA238" s="25">
        <v>0</v>
      </c>
      <c r="BB238" s="25">
        <v>0</v>
      </c>
      <c r="BC238" s="25">
        <v>0</v>
      </c>
      <c r="BF238" s="19" t="s">
        <v>543</v>
      </c>
      <c r="BG238" s="25">
        <v>0</v>
      </c>
      <c r="BH238" s="25">
        <v>0</v>
      </c>
      <c r="BI238" s="25"/>
      <c r="BM238" s="19" t="s">
        <v>543</v>
      </c>
      <c r="BN238" s="25">
        <v>47</v>
      </c>
      <c r="BO238" s="25">
        <v>10</v>
      </c>
      <c r="BP238" s="25">
        <v>57</v>
      </c>
      <c r="BR238" s="38"/>
      <c r="BS238" s="38"/>
      <c r="BT238" s="38"/>
      <c r="BU238" s="38"/>
      <c r="BV238" s="38"/>
      <c r="BW238" s="38"/>
    </row>
    <row r="239" spans="2:75" ht="15.75" thickTop="1" x14ac:dyDescent="0.25">
      <c r="B239" s="33" t="s">
        <v>46</v>
      </c>
      <c r="C239" s="16"/>
      <c r="F239" s="33" t="s">
        <v>46</v>
      </c>
      <c r="G239" s="16"/>
      <c r="J239" s="33" t="s">
        <v>46</v>
      </c>
      <c r="K239" s="16"/>
      <c r="N239" s="33" t="s">
        <v>46</v>
      </c>
      <c r="O239" s="16"/>
      <c r="R239" s="33" t="s">
        <v>46</v>
      </c>
      <c r="S239" s="16"/>
      <c r="AU239" s="232" t="s">
        <v>527</v>
      </c>
      <c r="AV239" s="114">
        <v>27</v>
      </c>
      <c r="AW239" s="234">
        <v>2</v>
      </c>
      <c r="AZ239" s="19" t="s">
        <v>545</v>
      </c>
      <c r="BA239" s="25"/>
      <c r="BB239" s="25"/>
      <c r="BC239" s="25"/>
      <c r="BF239" s="19" t="s">
        <v>545</v>
      </c>
      <c r="BG239" s="25"/>
      <c r="BH239" s="25"/>
      <c r="BI239" s="25"/>
      <c r="BM239" s="19" t="s">
        <v>545</v>
      </c>
      <c r="BN239" s="25"/>
      <c r="BO239" s="25"/>
      <c r="BP239" s="25"/>
      <c r="BR239" s="38"/>
      <c r="BS239" s="38"/>
      <c r="BT239" s="38"/>
      <c r="BU239" s="38"/>
      <c r="BV239" s="38"/>
      <c r="BW239" s="38"/>
    </row>
    <row r="240" spans="2:75" x14ac:dyDescent="0.25">
      <c r="B240" s="33" t="s">
        <v>47</v>
      </c>
      <c r="C240" s="16"/>
      <c r="F240" s="33" t="s">
        <v>47</v>
      </c>
      <c r="G240" s="16"/>
      <c r="J240" s="33" t="s">
        <v>47</v>
      </c>
      <c r="K240" s="16"/>
      <c r="N240" s="33" t="s">
        <v>47</v>
      </c>
      <c r="O240" s="16"/>
      <c r="R240" s="33" t="s">
        <v>47</v>
      </c>
      <c r="S240" s="16"/>
      <c r="AU240" s="227" t="s">
        <v>543</v>
      </c>
      <c r="AV240" s="25">
        <v>0</v>
      </c>
      <c r="AW240" s="228">
        <v>0</v>
      </c>
      <c r="AZ240" s="19" t="s">
        <v>544</v>
      </c>
      <c r="BA240" s="25"/>
      <c r="BB240" s="25"/>
      <c r="BC240" s="25"/>
      <c r="BF240" s="19" t="s">
        <v>544</v>
      </c>
      <c r="BG240" s="25"/>
      <c r="BH240" s="25"/>
      <c r="BI240" s="25"/>
      <c r="BM240" s="19" t="s">
        <v>544</v>
      </c>
      <c r="BN240" s="25"/>
      <c r="BO240" s="25"/>
      <c r="BP240" s="25"/>
      <c r="BR240" s="38"/>
      <c r="BS240" s="38"/>
      <c r="BT240" s="38"/>
      <c r="BU240" s="38"/>
      <c r="BV240" s="38"/>
      <c r="BW240" s="38"/>
    </row>
    <row r="241" spans="2:75" x14ac:dyDescent="0.25">
      <c r="B241" s="33" t="s">
        <v>48</v>
      </c>
      <c r="C241" s="12"/>
      <c r="F241" s="33" t="s">
        <v>48</v>
      </c>
      <c r="G241" s="12" t="s">
        <v>206</v>
      </c>
      <c r="J241" s="33" t="s">
        <v>48</v>
      </c>
      <c r="K241" s="12" t="s">
        <v>206</v>
      </c>
      <c r="N241" s="33" t="s">
        <v>48</v>
      </c>
      <c r="O241" s="12" t="s">
        <v>206</v>
      </c>
      <c r="R241" s="33" t="s">
        <v>48</v>
      </c>
      <c r="S241" s="12" t="s">
        <v>206</v>
      </c>
      <c r="AU241" s="227" t="s">
        <v>545</v>
      </c>
      <c r="AV241" s="25"/>
      <c r="AW241" s="228"/>
      <c r="AZ241" s="19" t="s">
        <v>237</v>
      </c>
      <c r="BA241" s="209">
        <f>BA237*100/35</f>
        <v>91.428571428571431</v>
      </c>
      <c r="BB241" s="209">
        <f>BB237*100/35</f>
        <v>8.5714285714285712</v>
      </c>
      <c r="BC241" s="25"/>
      <c r="BF241" s="19" t="s">
        <v>237</v>
      </c>
      <c r="BG241" s="209">
        <f>BG237*100/35</f>
        <v>91.428571428571431</v>
      </c>
      <c r="BH241" s="209">
        <f>BH237*100/35</f>
        <v>8.5714285714285712</v>
      </c>
      <c r="BI241" s="25"/>
      <c r="BM241" s="19" t="s">
        <v>237</v>
      </c>
      <c r="BN241" s="209">
        <f>BN238*100/57</f>
        <v>82.456140350877192</v>
      </c>
      <c r="BO241" s="209">
        <f>BO238*100/57</f>
        <v>17.543859649122808</v>
      </c>
      <c r="BP241" s="25"/>
      <c r="BR241" s="38"/>
      <c r="BS241" s="38"/>
      <c r="BT241" s="38"/>
      <c r="BU241" s="38"/>
      <c r="BV241" s="38"/>
      <c r="BW241" s="38"/>
    </row>
    <row r="242" spans="2:75" x14ac:dyDescent="0.25">
      <c r="B242" s="33" t="s">
        <v>49</v>
      </c>
      <c r="C242" s="12"/>
      <c r="F242" s="33" t="s">
        <v>49</v>
      </c>
      <c r="G242" s="12" t="s">
        <v>206</v>
      </c>
      <c r="J242" s="33" t="s">
        <v>49</v>
      </c>
      <c r="K242" s="12" t="s">
        <v>206</v>
      </c>
      <c r="N242" s="33" t="s">
        <v>49</v>
      </c>
      <c r="O242" s="12" t="s">
        <v>206</v>
      </c>
      <c r="R242" s="33" t="s">
        <v>49</v>
      </c>
      <c r="S242" s="12" t="s">
        <v>206</v>
      </c>
      <c r="AU242" s="227" t="s">
        <v>544</v>
      </c>
      <c r="AV242" s="25"/>
      <c r="AW242" s="228"/>
      <c r="BC242" s="38"/>
      <c r="BF242" s="184"/>
      <c r="BG242" s="38"/>
      <c r="BH242" s="38"/>
      <c r="BI242" s="38"/>
      <c r="BO242" s="184"/>
      <c r="BP242" s="38"/>
      <c r="BQ242" s="38"/>
      <c r="BR242" s="38"/>
      <c r="BS242" s="38"/>
      <c r="BT242" s="38"/>
      <c r="BU242" s="38"/>
      <c r="BV242" s="38"/>
      <c r="BW242" s="38"/>
    </row>
    <row r="243" spans="2:75" ht="15.75" thickBot="1" x14ac:dyDescent="0.3">
      <c r="B243" s="33" t="s">
        <v>50</v>
      </c>
      <c r="C243" s="12"/>
      <c r="F243" s="33" t="s">
        <v>50</v>
      </c>
      <c r="G243" s="12" t="s">
        <v>206</v>
      </c>
      <c r="J243" s="33" t="s">
        <v>50</v>
      </c>
      <c r="K243" s="12" t="s">
        <v>206</v>
      </c>
      <c r="N243" s="33" t="s">
        <v>50</v>
      </c>
      <c r="O243" s="12" t="s">
        <v>206</v>
      </c>
      <c r="R243" s="33" t="s">
        <v>50</v>
      </c>
      <c r="S243" s="12" t="s">
        <v>206</v>
      </c>
      <c r="AU243" s="229"/>
      <c r="AV243" s="239">
        <f>AV239*100/29</f>
        <v>93.103448275862064</v>
      </c>
      <c r="AW243" s="239">
        <f>AW239*100/29</f>
        <v>6.8965517241379306</v>
      </c>
      <c r="BC243" s="38"/>
      <c r="BF243" s="184"/>
      <c r="BG243" s="38"/>
      <c r="BH243" s="38"/>
      <c r="BI243" s="38"/>
      <c r="BO243" s="184"/>
      <c r="BP243" s="38"/>
      <c r="BQ243" s="38"/>
      <c r="BR243" s="38"/>
      <c r="BS243" s="38"/>
      <c r="BT243" s="38"/>
      <c r="BU243" s="38"/>
      <c r="BV243" s="38"/>
      <c r="BW243" s="38"/>
    </row>
    <row r="244" spans="2:75" x14ac:dyDescent="0.25">
      <c r="B244" s="33" t="s">
        <v>51</v>
      </c>
      <c r="C244" s="16"/>
      <c r="F244" s="33" t="s">
        <v>51</v>
      </c>
      <c r="G244" s="16"/>
      <c r="J244" s="33" t="s">
        <v>51</v>
      </c>
      <c r="K244" s="16"/>
      <c r="N244" s="33" t="s">
        <v>51</v>
      </c>
      <c r="O244" s="16"/>
      <c r="R244" s="33" t="s">
        <v>51</v>
      </c>
      <c r="S244" s="16"/>
      <c r="AU244" s="153"/>
      <c r="AV244" s="114"/>
      <c r="AW244" s="114"/>
      <c r="BC244" s="38"/>
      <c r="BF244" s="184"/>
      <c r="BG244" s="38"/>
      <c r="BH244" s="38"/>
      <c r="BI244" s="38"/>
      <c r="BO244" s="184"/>
      <c r="BP244" s="38"/>
      <c r="BQ244" s="38"/>
      <c r="BR244" s="38"/>
      <c r="BS244" s="38"/>
      <c r="BT244" s="38"/>
      <c r="BU244" s="38"/>
      <c r="BV244" s="38"/>
      <c r="BW244" s="38"/>
    </row>
    <row r="245" spans="2:75" x14ac:dyDescent="0.25">
      <c r="B245" s="33" t="s">
        <v>52</v>
      </c>
      <c r="C245" s="12"/>
      <c r="F245" s="33" t="s">
        <v>52</v>
      </c>
      <c r="G245" s="12"/>
      <c r="J245" s="33" t="s">
        <v>52</v>
      </c>
      <c r="K245" s="12"/>
      <c r="N245" s="33" t="s">
        <v>52</v>
      </c>
      <c r="O245" s="12"/>
      <c r="R245" s="33" t="s">
        <v>52</v>
      </c>
      <c r="S245" s="12"/>
      <c r="AU245" s="19"/>
      <c r="AV245" s="25"/>
      <c r="AW245" s="25"/>
      <c r="BC245" s="38"/>
      <c r="BF245" s="184"/>
      <c r="BG245" s="38"/>
      <c r="BH245" s="38"/>
      <c r="BI245" s="38"/>
      <c r="BO245" s="184"/>
      <c r="BP245" s="38"/>
      <c r="BQ245" s="38"/>
      <c r="BR245" s="38"/>
      <c r="BS245" s="38"/>
      <c r="BT245" s="38"/>
      <c r="BU245" s="38"/>
      <c r="BV245" s="38"/>
      <c r="BW245" s="38"/>
    </row>
    <row r="246" spans="2:75" x14ac:dyDescent="0.25">
      <c r="B246" s="33" t="s">
        <v>53</v>
      </c>
      <c r="C246" s="12"/>
      <c r="F246" s="33" t="s">
        <v>53</v>
      </c>
      <c r="G246" s="12"/>
      <c r="J246" s="33" t="s">
        <v>53</v>
      </c>
      <c r="K246" s="12"/>
      <c r="N246" s="33" t="s">
        <v>53</v>
      </c>
      <c r="O246" s="12"/>
      <c r="R246" s="33" t="s">
        <v>53</v>
      </c>
      <c r="S246" s="12"/>
    </row>
    <row r="249" spans="2:75" ht="36" customHeight="1" x14ac:dyDescent="0.25">
      <c r="B249" s="267" t="s">
        <v>208</v>
      </c>
      <c r="C249" s="268"/>
      <c r="D249" s="268"/>
      <c r="F249" s="267" t="s">
        <v>153</v>
      </c>
      <c r="G249" s="268"/>
      <c r="H249" s="268"/>
      <c r="I249" s="268"/>
      <c r="J249" s="268"/>
      <c r="K249" s="268"/>
    </row>
    <row r="250" spans="2:75" ht="36.75" customHeight="1" x14ac:dyDescent="0.25">
      <c r="B250" s="21">
        <v>2024</v>
      </c>
      <c r="C250" s="45" t="s">
        <v>207</v>
      </c>
      <c r="D250" s="45" t="s">
        <v>191</v>
      </c>
      <c r="F250" s="26" t="s">
        <v>65</v>
      </c>
      <c r="G250" s="24" t="s">
        <v>546</v>
      </c>
      <c r="H250" s="24" t="s">
        <v>237</v>
      </c>
      <c r="I250" s="24" t="s">
        <v>543</v>
      </c>
      <c r="J250" s="24" t="s">
        <v>237</v>
      </c>
      <c r="K250" s="24"/>
    </row>
    <row r="251" spans="2:75" ht="30" x14ac:dyDescent="0.25">
      <c r="B251" s="32" t="s">
        <v>42</v>
      </c>
      <c r="C251" s="16">
        <v>236</v>
      </c>
      <c r="D251" s="16">
        <v>4</v>
      </c>
      <c r="F251" s="91" t="s">
        <v>742</v>
      </c>
      <c r="G251" s="12">
        <v>11</v>
      </c>
      <c r="H251" s="12">
        <f>G251*100/742</f>
        <v>1.4824797843665769</v>
      </c>
      <c r="I251" s="12">
        <v>9</v>
      </c>
      <c r="J251" s="12">
        <f>I251*100/419</f>
        <v>2.1479713603818618</v>
      </c>
      <c r="K251" s="12"/>
    </row>
    <row r="252" spans="2:75" ht="30" x14ac:dyDescent="0.25">
      <c r="B252" s="33" t="s">
        <v>43</v>
      </c>
      <c r="C252" s="16">
        <v>456</v>
      </c>
      <c r="D252" s="16">
        <v>7</v>
      </c>
      <c r="F252" s="91" t="s">
        <v>743</v>
      </c>
      <c r="G252" s="12">
        <v>61</v>
      </c>
      <c r="H252" s="12">
        <f t="shared" ref="H252:H257" si="47">G252*100/742</f>
        <v>8.2210242587601083</v>
      </c>
      <c r="I252" s="12">
        <v>40</v>
      </c>
      <c r="J252" s="12">
        <f t="shared" ref="J252:J257" si="48">I252*100/419</f>
        <v>9.5465393794749396</v>
      </c>
      <c r="K252" s="12"/>
    </row>
    <row r="253" spans="2:75" ht="30" customHeight="1" x14ac:dyDescent="0.25">
      <c r="B253" s="33" t="s">
        <v>44</v>
      </c>
      <c r="C253" s="16">
        <v>50</v>
      </c>
      <c r="D253" s="16">
        <v>3</v>
      </c>
      <c r="F253" s="91" t="s">
        <v>744</v>
      </c>
      <c r="G253" s="12">
        <v>175</v>
      </c>
      <c r="H253" s="12">
        <f t="shared" si="47"/>
        <v>23.584905660377359</v>
      </c>
      <c r="I253" s="12">
        <v>82</v>
      </c>
      <c r="J253" s="12">
        <f t="shared" si="48"/>
        <v>19.570405727923628</v>
      </c>
      <c r="K253" s="12"/>
      <c r="AT253" s="265" t="s">
        <v>386</v>
      </c>
      <c r="AU253" s="266"/>
      <c r="AV253" s="266"/>
      <c r="AW253" s="266"/>
      <c r="AX253" s="266"/>
      <c r="AY253" s="266"/>
      <c r="AZ253" s="266"/>
      <c r="BA253" s="266"/>
      <c r="BB253" s="266"/>
      <c r="BC253" s="139"/>
      <c r="BI253" s="267" t="s">
        <v>387</v>
      </c>
      <c r="BJ253" s="268"/>
      <c r="BK253" s="268"/>
      <c r="BL253" s="268"/>
      <c r="BM253" s="268"/>
      <c r="BN253" s="268"/>
      <c r="BO253" s="268"/>
      <c r="BP253" s="268"/>
      <c r="BQ253" s="268"/>
      <c r="BR253" s="268"/>
      <c r="BS253" s="268"/>
    </row>
    <row r="254" spans="2:75" ht="105.75" thickBot="1" x14ac:dyDescent="0.3">
      <c r="B254" s="33" t="s">
        <v>45</v>
      </c>
      <c r="C254" s="16">
        <v>59</v>
      </c>
      <c r="D254" s="16">
        <v>3</v>
      </c>
      <c r="F254" s="91" t="s">
        <v>745</v>
      </c>
      <c r="G254" s="12">
        <v>246</v>
      </c>
      <c r="H254" s="12">
        <f t="shared" si="47"/>
        <v>33.153638814016169</v>
      </c>
      <c r="I254" s="12">
        <v>133</v>
      </c>
      <c r="J254" s="12">
        <f t="shared" si="48"/>
        <v>31.742243436754176</v>
      </c>
      <c r="K254" s="12"/>
      <c r="AT254" s="17"/>
      <c r="AU254" s="26" t="s">
        <v>844</v>
      </c>
      <c r="AV254" s="26" t="s">
        <v>845</v>
      </c>
      <c r="AW254" s="26" t="s">
        <v>846</v>
      </c>
      <c r="AX254" s="26" t="s">
        <v>847</v>
      </c>
      <c r="AY254" s="26" t="s">
        <v>848</v>
      </c>
      <c r="AZ254" s="26" t="s">
        <v>849</v>
      </c>
      <c r="BA254" s="26" t="s">
        <v>850</v>
      </c>
      <c r="BB254" s="26" t="s">
        <v>851</v>
      </c>
      <c r="BC254" s="26" t="s">
        <v>215</v>
      </c>
      <c r="BI254" s="17"/>
      <c r="BJ254" s="26" t="s">
        <v>573</v>
      </c>
      <c r="BK254" s="26" t="s">
        <v>574</v>
      </c>
      <c r="BL254" s="26" t="s">
        <v>575</v>
      </c>
      <c r="BM254" s="26" t="s">
        <v>576</v>
      </c>
      <c r="BN254" s="26" t="s">
        <v>593</v>
      </c>
      <c r="BO254" s="26" t="s">
        <v>577</v>
      </c>
      <c r="BP254" s="26" t="s">
        <v>578</v>
      </c>
      <c r="BQ254" s="26" t="s">
        <v>579</v>
      </c>
      <c r="BR254" s="26" t="s">
        <v>618</v>
      </c>
      <c r="BS254" s="26" t="s">
        <v>592</v>
      </c>
    </row>
    <row r="255" spans="2:75" ht="30.75" thickTop="1" x14ac:dyDescent="0.25">
      <c r="B255" s="33" t="s">
        <v>46</v>
      </c>
      <c r="C255" s="16">
        <v>32</v>
      </c>
      <c r="D255" s="16">
        <v>2</v>
      </c>
      <c r="F255" s="91" t="s">
        <v>746</v>
      </c>
      <c r="G255" s="12">
        <v>172</v>
      </c>
      <c r="H255" s="12">
        <f t="shared" si="47"/>
        <v>23.180592991913748</v>
      </c>
      <c r="I255" s="12">
        <v>111</v>
      </c>
      <c r="J255" s="12">
        <f t="shared" si="48"/>
        <v>26.491646778042959</v>
      </c>
      <c r="K255" s="12"/>
      <c r="AT255" s="235" t="s">
        <v>527</v>
      </c>
      <c r="AU255" s="25">
        <v>13</v>
      </c>
      <c r="AV255" s="25">
        <v>19</v>
      </c>
      <c r="AW255" s="25">
        <v>4</v>
      </c>
      <c r="AX255" s="25">
        <v>28</v>
      </c>
      <c r="AY255" s="25">
        <v>4</v>
      </c>
      <c r="AZ255" s="25">
        <v>1</v>
      </c>
      <c r="BA255" s="25">
        <v>2</v>
      </c>
      <c r="BB255" s="25">
        <v>1</v>
      </c>
      <c r="BC255" s="25">
        <v>72</v>
      </c>
      <c r="BI255" s="298" t="s">
        <v>594</v>
      </c>
      <c r="BJ255" s="25">
        <v>1</v>
      </c>
      <c r="BK255" s="25">
        <v>1</v>
      </c>
      <c r="BL255" s="25">
        <v>1</v>
      </c>
      <c r="BM255" s="25"/>
      <c r="BN255" s="25"/>
      <c r="BO255" s="25"/>
      <c r="BP255" s="25"/>
      <c r="BQ255" s="25"/>
      <c r="BR255" s="269">
        <v>0</v>
      </c>
      <c r="BS255" s="269">
        <v>46</v>
      </c>
    </row>
    <row r="256" spans="2:75" ht="30" x14ac:dyDescent="0.25">
      <c r="B256" s="33" t="s">
        <v>47</v>
      </c>
      <c r="C256" s="16">
        <v>328</v>
      </c>
      <c r="D256" s="16">
        <v>8</v>
      </c>
      <c r="F256" s="91" t="s">
        <v>747</v>
      </c>
      <c r="G256" s="12">
        <v>60</v>
      </c>
      <c r="H256" s="12">
        <f t="shared" si="47"/>
        <v>8.0862533692722369</v>
      </c>
      <c r="I256" s="12">
        <v>36</v>
      </c>
      <c r="J256" s="12">
        <f t="shared" si="48"/>
        <v>8.591885441527447</v>
      </c>
      <c r="K256" s="12"/>
      <c r="AT256" s="19" t="s">
        <v>543</v>
      </c>
      <c r="AU256" s="25">
        <v>5</v>
      </c>
      <c r="AV256" s="25">
        <v>15</v>
      </c>
      <c r="AW256" s="25">
        <v>4</v>
      </c>
      <c r="AX256" s="25">
        <v>24</v>
      </c>
      <c r="AY256" s="25">
        <v>0</v>
      </c>
      <c r="AZ256" s="25">
        <v>0</v>
      </c>
      <c r="BA256" s="25">
        <v>5</v>
      </c>
      <c r="BB256" s="25">
        <v>0</v>
      </c>
      <c r="BC256" s="25">
        <v>53</v>
      </c>
      <c r="BI256" s="299"/>
      <c r="BJ256" s="25"/>
      <c r="BK256" s="25"/>
      <c r="BL256" s="25"/>
      <c r="BM256" s="25">
        <v>1</v>
      </c>
      <c r="BN256" s="25">
        <v>1</v>
      </c>
      <c r="BO256" s="25">
        <v>1</v>
      </c>
      <c r="BP256" s="25">
        <v>1</v>
      </c>
      <c r="BQ256" s="25">
        <v>1</v>
      </c>
      <c r="BR256" s="270"/>
      <c r="BS256" s="270"/>
    </row>
    <row r="257" spans="2:71" ht="30" x14ac:dyDescent="0.25">
      <c r="B257" s="33" t="s">
        <v>48</v>
      </c>
      <c r="C257" s="12"/>
      <c r="D257" s="12"/>
      <c r="F257" s="91" t="s">
        <v>748</v>
      </c>
      <c r="G257" s="12">
        <v>17</v>
      </c>
      <c r="H257" s="12">
        <f t="shared" si="47"/>
        <v>2.2911051212938007</v>
      </c>
      <c r="I257" s="12">
        <v>8</v>
      </c>
      <c r="J257" s="12">
        <f t="shared" si="48"/>
        <v>1.909307875894988</v>
      </c>
      <c r="K257" s="12"/>
      <c r="AT257" s="19" t="s">
        <v>545</v>
      </c>
      <c r="AU257" s="25"/>
      <c r="AV257" s="25"/>
      <c r="AW257" s="25"/>
      <c r="AX257" s="25"/>
      <c r="AY257" s="25"/>
      <c r="AZ257" s="25"/>
      <c r="BA257" s="25"/>
      <c r="BB257" s="25"/>
      <c r="BC257" s="25"/>
      <c r="BI257" s="300"/>
      <c r="BJ257" s="293">
        <v>0</v>
      </c>
      <c r="BK257" s="294"/>
      <c r="BL257" s="294"/>
      <c r="BM257" s="294"/>
      <c r="BN257" s="294"/>
      <c r="BO257" s="294"/>
      <c r="BP257" s="294"/>
      <c r="BQ257" s="295"/>
      <c r="BR257" s="271"/>
      <c r="BS257" s="271"/>
    </row>
    <row r="258" spans="2:71" x14ac:dyDescent="0.25">
      <c r="B258" s="33" t="s">
        <v>49</v>
      </c>
      <c r="C258" s="16"/>
      <c r="D258" s="16"/>
      <c r="F258" s="12" t="s">
        <v>209</v>
      </c>
      <c r="G258" s="12">
        <f ca="1">SUM(G251:G260)</f>
        <v>742</v>
      </c>
      <c r="H258" s="12"/>
      <c r="I258" s="12">
        <v>419</v>
      </c>
      <c r="J258" s="12"/>
      <c r="K258" s="12"/>
      <c r="AT258" s="19" t="s">
        <v>544</v>
      </c>
      <c r="AU258" s="25"/>
      <c r="AV258" s="25"/>
      <c r="AW258" s="25"/>
      <c r="AX258" s="25"/>
      <c r="AY258" s="25"/>
      <c r="AZ258" s="25"/>
      <c r="BA258" s="25"/>
      <c r="BB258" s="25"/>
      <c r="BC258" s="25"/>
      <c r="BI258" s="33" t="s">
        <v>237</v>
      </c>
      <c r="BJ258" s="25"/>
      <c r="BK258" s="25"/>
      <c r="BL258" s="25"/>
      <c r="BM258" s="25"/>
      <c r="BN258" s="25"/>
      <c r="BO258" s="25"/>
      <c r="BP258" s="25"/>
      <c r="BQ258" s="25"/>
      <c r="BR258" s="12"/>
      <c r="BS258" s="12"/>
    </row>
    <row r="259" spans="2:71" x14ac:dyDescent="0.25">
      <c r="B259" s="33" t="s">
        <v>50</v>
      </c>
      <c r="C259" s="16"/>
      <c r="D259" s="16"/>
      <c r="F259" s="12"/>
      <c r="G259" s="12"/>
      <c r="H259" s="12"/>
      <c r="I259" s="12"/>
      <c r="J259" s="12"/>
      <c r="K259" s="12"/>
      <c r="AT259" s="19" t="s">
        <v>237</v>
      </c>
      <c r="AU259" s="209">
        <f>AU256*100/53</f>
        <v>9.433962264150944</v>
      </c>
      <c r="AV259" s="209">
        <f t="shared" ref="AV259:BB259" si="49">AV256*100/53</f>
        <v>28.30188679245283</v>
      </c>
      <c r="AW259" s="209">
        <f t="shared" si="49"/>
        <v>7.5471698113207548</v>
      </c>
      <c r="AX259" s="209">
        <f t="shared" si="49"/>
        <v>45.283018867924525</v>
      </c>
      <c r="AY259" s="209">
        <f t="shared" si="49"/>
        <v>0</v>
      </c>
      <c r="AZ259" s="209">
        <f t="shared" si="49"/>
        <v>0</v>
      </c>
      <c r="BA259" s="209">
        <f t="shared" si="49"/>
        <v>9.433962264150944</v>
      </c>
      <c r="BB259" s="209">
        <f t="shared" si="49"/>
        <v>0</v>
      </c>
      <c r="BC259" s="209"/>
      <c r="BI259" s="262" t="s">
        <v>872</v>
      </c>
      <c r="BJ259" s="50"/>
      <c r="BK259" s="50"/>
      <c r="BL259" s="50"/>
      <c r="BM259" s="50"/>
      <c r="BN259" s="50"/>
      <c r="BO259" s="50"/>
      <c r="BP259" s="50"/>
      <c r="BQ259" s="50"/>
      <c r="BR259" s="50"/>
      <c r="BS259" s="272">
        <v>47</v>
      </c>
    </row>
    <row r="260" spans="2:71" x14ac:dyDescent="0.25">
      <c r="B260" s="33" t="s">
        <v>51</v>
      </c>
      <c r="C260" s="16"/>
      <c r="D260" s="16"/>
      <c r="F260" s="12"/>
      <c r="G260" s="12"/>
      <c r="H260" s="12"/>
      <c r="I260" s="12"/>
      <c r="J260" s="12"/>
      <c r="K260" s="12"/>
      <c r="AT260" s="19"/>
      <c r="AU260" s="25"/>
      <c r="AV260" s="25"/>
      <c r="AW260" s="25"/>
      <c r="AX260" s="25"/>
      <c r="AY260" s="25"/>
      <c r="AZ260" s="25"/>
      <c r="BA260" s="25"/>
      <c r="BB260" s="25"/>
      <c r="BC260" s="25"/>
      <c r="BI260" s="263"/>
      <c r="BJ260" s="50"/>
      <c r="BK260" s="50"/>
      <c r="BL260" s="50"/>
      <c r="BM260" s="50"/>
      <c r="BN260" s="50"/>
      <c r="BO260" s="50"/>
      <c r="BP260" s="50"/>
      <c r="BQ260" s="50"/>
      <c r="BR260" s="50">
        <v>1</v>
      </c>
      <c r="BS260" s="273"/>
    </row>
    <row r="261" spans="2:71" x14ac:dyDescent="0.25">
      <c r="B261" s="33" t="s">
        <v>52</v>
      </c>
      <c r="C261" s="12"/>
      <c r="D261" s="12"/>
      <c r="H261" s="12"/>
      <c r="I261" s="12"/>
      <c r="J261" s="12"/>
      <c r="K261" s="12"/>
      <c r="AT261" s="19"/>
      <c r="AU261" s="25"/>
      <c r="AV261" s="25"/>
      <c r="AW261" s="25"/>
      <c r="AX261" s="25"/>
      <c r="AY261" s="25"/>
      <c r="AZ261" s="25"/>
      <c r="BA261" s="25"/>
      <c r="BB261" s="25"/>
      <c r="BC261" s="25"/>
      <c r="BI261" s="264"/>
      <c r="BJ261" s="50"/>
      <c r="BK261" s="50"/>
      <c r="BL261" s="50"/>
      <c r="BM261" s="50"/>
      <c r="BN261" s="50"/>
      <c r="BO261" s="50"/>
      <c r="BP261" s="50"/>
      <c r="BQ261" s="50"/>
      <c r="BR261" s="50"/>
      <c r="BS261" s="274"/>
    </row>
    <row r="262" spans="2:71" x14ac:dyDescent="0.25">
      <c r="B262" s="33" t="s">
        <v>53</v>
      </c>
      <c r="C262" s="12"/>
      <c r="D262" s="12"/>
      <c r="AT262" s="19"/>
      <c r="AU262" s="25"/>
      <c r="AV262" s="25"/>
      <c r="AW262" s="25"/>
      <c r="AX262" s="25"/>
      <c r="AY262" s="25"/>
      <c r="AZ262" s="25"/>
      <c r="BA262" s="25"/>
      <c r="BB262" s="25"/>
      <c r="BC262" s="25"/>
      <c r="BI262" s="33" t="s">
        <v>873</v>
      </c>
      <c r="BJ262" s="25"/>
      <c r="BK262" s="25"/>
      <c r="BL262" s="25"/>
      <c r="BM262" s="25"/>
      <c r="BN262" s="25"/>
      <c r="BO262" s="25"/>
      <c r="BP262" s="25"/>
      <c r="BQ262" s="25"/>
      <c r="BR262" s="12"/>
      <c r="BS262" s="12"/>
    </row>
    <row r="263" spans="2:71" x14ac:dyDescent="0.25">
      <c r="M263" t="s">
        <v>205</v>
      </c>
      <c r="AT263" s="19"/>
      <c r="AU263" s="25"/>
      <c r="AV263" s="25"/>
      <c r="AW263" s="25"/>
      <c r="AX263" s="25"/>
      <c r="AY263" s="25"/>
      <c r="AZ263" s="25"/>
      <c r="BA263" s="25"/>
      <c r="BB263" s="25"/>
      <c r="BC263" s="25"/>
      <c r="BI263" s="33" t="s">
        <v>49</v>
      </c>
      <c r="BJ263" s="25"/>
      <c r="BK263" s="25"/>
      <c r="BL263" s="25"/>
      <c r="BM263" s="25"/>
      <c r="BN263" s="25"/>
      <c r="BO263" s="25"/>
      <c r="BP263" s="25"/>
      <c r="BQ263" s="25"/>
      <c r="BR263" s="12"/>
      <c r="BS263" s="12"/>
    </row>
    <row r="264" spans="2:71" x14ac:dyDescent="0.25">
      <c r="AT264" s="102"/>
      <c r="AU264" s="25"/>
      <c r="AV264" s="25"/>
      <c r="AW264" s="25"/>
      <c r="AX264" s="25"/>
      <c r="AY264" s="25"/>
      <c r="AZ264" s="25"/>
      <c r="BA264" s="25"/>
      <c r="BB264" s="25"/>
      <c r="BC264" s="25"/>
      <c r="BI264" s="33" t="s">
        <v>50</v>
      </c>
      <c r="BJ264" s="25"/>
      <c r="BK264" s="25"/>
      <c r="BL264" s="25"/>
      <c r="BM264" s="25"/>
      <c r="BN264" s="25"/>
      <c r="BO264" s="25"/>
      <c r="BP264" s="25"/>
      <c r="BQ264" s="25"/>
      <c r="BR264" s="12"/>
      <c r="BS264" s="12"/>
    </row>
    <row r="265" spans="2:71" ht="21" x14ac:dyDescent="0.25">
      <c r="B265" s="332" t="s">
        <v>547</v>
      </c>
      <c r="C265" s="332"/>
      <c r="D265" s="332"/>
      <c r="E265" s="332"/>
      <c r="F265" s="332"/>
      <c r="G265" s="332"/>
      <c r="H265" s="332"/>
      <c r="I265" s="332"/>
    </row>
    <row r="268" spans="2:71" ht="42" customHeight="1" x14ac:dyDescent="0.25">
      <c r="B268" s="267" t="s">
        <v>160</v>
      </c>
      <c r="C268" s="268"/>
      <c r="D268" s="268"/>
      <c r="E268" s="268"/>
      <c r="G268" s="267" t="s">
        <v>161</v>
      </c>
      <c r="H268" s="268"/>
      <c r="I268" s="268"/>
      <c r="J268" s="268"/>
      <c r="K268" s="268"/>
      <c r="Q268" s="267" t="s">
        <v>160</v>
      </c>
      <c r="R268" s="268"/>
      <c r="S268" s="268"/>
      <c r="T268" s="268"/>
      <c r="BB268" s="44"/>
      <c r="BC268" s="44"/>
      <c r="BD268" s="44"/>
      <c r="BE268" s="44"/>
      <c r="BF268" s="44"/>
      <c r="BG268" s="44"/>
      <c r="BH268" s="44"/>
      <c r="BI268" s="44"/>
    </row>
    <row r="269" spans="2:71" x14ac:dyDescent="0.25">
      <c r="B269" s="18">
        <v>2023</v>
      </c>
      <c r="C269" s="331" t="s">
        <v>41</v>
      </c>
      <c r="D269" s="331"/>
      <c r="E269" s="18" t="s">
        <v>192</v>
      </c>
      <c r="G269" s="31" t="s">
        <v>562</v>
      </c>
      <c r="H269" s="24" t="s">
        <v>55</v>
      </c>
      <c r="I269" s="26" t="s">
        <v>237</v>
      </c>
      <c r="J269" s="24" t="s">
        <v>172</v>
      </c>
      <c r="K269" s="26" t="s">
        <v>237</v>
      </c>
      <c r="Q269" s="18">
        <v>2024</v>
      </c>
      <c r="R269" s="240" t="s">
        <v>518</v>
      </c>
      <c r="S269" s="240" t="s">
        <v>237</v>
      </c>
      <c r="T269" s="18"/>
      <c r="BC269" s="39"/>
      <c r="BD269" s="39"/>
      <c r="BE269" s="39"/>
      <c r="BF269" s="39"/>
      <c r="BG269" s="39"/>
      <c r="BH269" s="39"/>
      <c r="BI269" s="39"/>
    </row>
    <row r="270" spans="2:71" ht="30" x14ac:dyDescent="0.25">
      <c r="B270" s="32"/>
      <c r="C270" s="40" t="s">
        <v>132</v>
      </c>
      <c r="D270" s="40" t="s">
        <v>133</v>
      </c>
      <c r="E270" s="32"/>
      <c r="G270" s="91" t="s">
        <v>852</v>
      </c>
      <c r="H270" s="12">
        <v>770</v>
      </c>
      <c r="I270" s="91">
        <f>H270*100/H276</f>
        <v>7.8172588832487309</v>
      </c>
      <c r="J270" s="12">
        <v>725</v>
      </c>
      <c r="K270" s="91">
        <f>J270*100/J276</f>
        <v>7.1981731532962669</v>
      </c>
      <c r="Q270" s="219" t="s">
        <v>600</v>
      </c>
      <c r="R270" s="40">
        <v>41</v>
      </c>
      <c r="S270" s="241">
        <f>R270*100/89</f>
        <v>46.067415730337082</v>
      </c>
      <c r="T270" s="32"/>
      <c r="U270">
        <v>89</v>
      </c>
      <c r="BB270" s="184"/>
      <c r="BC270" s="38"/>
      <c r="BD270" s="38"/>
      <c r="BE270" s="38"/>
      <c r="BF270" s="38"/>
      <c r="BG270" s="38"/>
      <c r="BH270" s="38"/>
      <c r="BI270" s="38"/>
    </row>
    <row r="271" spans="2:71" ht="30" x14ac:dyDescent="0.25">
      <c r="B271" s="32" t="s">
        <v>42</v>
      </c>
      <c r="C271" s="16"/>
      <c r="D271" s="16"/>
      <c r="E271" s="32">
        <v>41</v>
      </c>
      <c r="G271" s="91" t="s">
        <v>853</v>
      </c>
      <c r="H271" s="16">
        <v>3870</v>
      </c>
      <c r="I271" s="91">
        <f>H271*100/H276</f>
        <v>39.289340101522839</v>
      </c>
      <c r="J271" s="16">
        <v>3908</v>
      </c>
      <c r="K271" s="91">
        <f>J271*100/J276</f>
        <v>38.800635424940431</v>
      </c>
      <c r="Q271" s="99" t="s">
        <v>599</v>
      </c>
      <c r="R271" s="147">
        <v>32</v>
      </c>
      <c r="S271" s="241">
        <f>R271*100/89</f>
        <v>35.955056179775283</v>
      </c>
      <c r="T271" s="32"/>
      <c r="BB271" s="184"/>
      <c r="BC271" s="38"/>
      <c r="BD271" s="38"/>
      <c r="BE271" s="38"/>
      <c r="BF271" s="38"/>
      <c r="BG271" s="38"/>
      <c r="BH271" s="38"/>
      <c r="BI271" s="38"/>
    </row>
    <row r="272" spans="2:71" ht="30" x14ac:dyDescent="0.25">
      <c r="B272" s="33" t="s">
        <v>43</v>
      </c>
      <c r="C272" s="16"/>
      <c r="D272" s="16"/>
      <c r="E272" s="33">
        <v>32</v>
      </c>
      <c r="G272" s="91" t="s">
        <v>854</v>
      </c>
      <c r="H272" s="16">
        <v>3092</v>
      </c>
      <c r="I272" s="91">
        <f>H272*100/H276</f>
        <v>31.390862944162436</v>
      </c>
      <c r="J272" s="16">
        <v>3203</v>
      </c>
      <c r="K272" s="91">
        <f>J272*100/J276</f>
        <v>31.801032565528196</v>
      </c>
      <c r="Q272" s="99" t="s">
        <v>598</v>
      </c>
      <c r="R272" s="147">
        <v>16</v>
      </c>
      <c r="S272" s="241">
        <f>R272*100/89</f>
        <v>17.977528089887642</v>
      </c>
      <c r="T272" s="33"/>
      <c r="BB272" s="184"/>
      <c r="BC272" s="38"/>
      <c r="BD272" s="38"/>
      <c r="BE272" s="38"/>
      <c r="BF272" s="38"/>
      <c r="BG272" s="38"/>
      <c r="BH272" s="38"/>
      <c r="BI272" s="38"/>
    </row>
    <row r="273" spans="2:61" ht="30" x14ac:dyDescent="0.25">
      <c r="B273" s="33" t="s">
        <v>44</v>
      </c>
      <c r="C273" s="16"/>
      <c r="D273" s="16"/>
      <c r="E273" s="33">
        <v>16</v>
      </c>
      <c r="G273" s="91" t="s">
        <v>855</v>
      </c>
      <c r="H273" s="16">
        <v>1466</v>
      </c>
      <c r="I273" s="91">
        <f>H273*100/H276</f>
        <v>14.883248730964468</v>
      </c>
      <c r="J273" s="16">
        <v>1551</v>
      </c>
      <c r="K273" s="91">
        <f>J273*100/J276</f>
        <v>15.39912629070691</v>
      </c>
      <c r="Q273" s="99" t="s">
        <v>749</v>
      </c>
      <c r="R273" s="16">
        <v>24</v>
      </c>
      <c r="S273" s="241">
        <f>R273*100/77</f>
        <v>31.168831168831169</v>
      </c>
      <c r="T273" s="33"/>
      <c r="U273">
        <v>77</v>
      </c>
      <c r="BB273" s="184"/>
      <c r="BC273" s="38"/>
      <c r="BD273" s="38"/>
      <c r="BE273" s="38"/>
      <c r="BF273" s="38"/>
      <c r="BG273" s="38"/>
      <c r="BH273" s="38"/>
      <c r="BI273" s="38"/>
    </row>
    <row r="274" spans="2:61" ht="30" x14ac:dyDescent="0.25">
      <c r="B274" s="33" t="s">
        <v>45</v>
      </c>
      <c r="C274" s="16"/>
      <c r="D274" s="16"/>
      <c r="E274" s="33"/>
      <c r="G274" s="91" t="s">
        <v>856</v>
      </c>
      <c r="H274" s="12">
        <v>474</v>
      </c>
      <c r="I274" s="91">
        <f>H274*100/H276</f>
        <v>4.812182741116751</v>
      </c>
      <c r="J274" s="12">
        <v>494</v>
      </c>
      <c r="K274" s="91">
        <f>J274*100/J276</f>
        <v>4.904686258935663</v>
      </c>
      <c r="Q274" s="99" t="s">
        <v>750</v>
      </c>
      <c r="R274" s="16">
        <v>23</v>
      </c>
      <c r="S274" s="241">
        <f>R274*100/77</f>
        <v>29.870129870129869</v>
      </c>
      <c r="T274" s="33"/>
      <c r="BB274" s="184"/>
      <c r="BC274" s="38"/>
      <c r="BD274" s="38"/>
      <c r="BE274" s="38"/>
      <c r="BF274" s="38"/>
      <c r="BG274" s="38"/>
      <c r="BH274" s="38"/>
      <c r="BI274" s="38"/>
    </row>
    <row r="275" spans="2:61" ht="30" x14ac:dyDescent="0.25">
      <c r="B275" s="33" t="s">
        <v>46</v>
      </c>
      <c r="C275" s="16"/>
      <c r="D275" s="16"/>
      <c r="E275" s="33"/>
      <c r="G275" s="91" t="s">
        <v>857</v>
      </c>
      <c r="H275" s="12">
        <v>178</v>
      </c>
      <c r="I275" s="91">
        <f>H275*100/H276</f>
        <v>1.8071065989847717</v>
      </c>
      <c r="J275" s="12">
        <v>191</v>
      </c>
      <c r="K275" s="91">
        <f>J275*100/J276</f>
        <v>1.8963463065925337</v>
      </c>
      <c r="Q275" s="99" t="s">
        <v>751</v>
      </c>
      <c r="R275" s="16">
        <v>30</v>
      </c>
      <c r="S275" s="241">
        <f>R275*100/77</f>
        <v>38.961038961038959</v>
      </c>
      <c r="T275" s="33"/>
      <c r="BB275" s="236"/>
      <c r="BC275" s="38"/>
      <c r="BD275" s="38"/>
      <c r="BE275" s="38"/>
      <c r="BF275" s="38"/>
      <c r="BG275" s="38"/>
      <c r="BH275" s="38"/>
      <c r="BI275" s="38"/>
    </row>
    <row r="276" spans="2:61" x14ac:dyDescent="0.25">
      <c r="B276" s="33" t="s">
        <v>47</v>
      </c>
      <c r="C276" s="16"/>
      <c r="D276" s="16"/>
      <c r="E276" s="33"/>
      <c r="G276" s="19"/>
      <c r="H276" s="12">
        <f>SUM(H270:H275)</f>
        <v>9850</v>
      </c>
      <c r="I276" s="12"/>
      <c r="J276" s="12">
        <f>SUM(J270:J275)</f>
        <v>10072</v>
      </c>
      <c r="K276" s="12"/>
      <c r="Q276" s="33" t="s">
        <v>48</v>
      </c>
      <c r="R276" s="16"/>
      <c r="S276" s="16"/>
      <c r="T276" s="33"/>
      <c r="BB276" s="184"/>
      <c r="BC276" s="38"/>
      <c r="BD276" s="38"/>
      <c r="BE276" s="38"/>
      <c r="BF276" s="38"/>
      <c r="BG276" s="38"/>
      <c r="BH276" s="38"/>
      <c r="BI276" s="38"/>
    </row>
    <row r="277" spans="2:61" x14ac:dyDescent="0.25">
      <c r="B277" s="33" t="s">
        <v>48</v>
      </c>
      <c r="C277" s="12"/>
      <c r="D277" s="12"/>
      <c r="E277" s="33"/>
      <c r="G277" s="12"/>
      <c r="H277" s="12"/>
      <c r="I277" s="12"/>
      <c r="J277" s="12"/>
      <c r="Q277" s="33" t="s">
        <v>49</v>
      </c>
      <c r="R277" s="12"/>
      <c r="S277" s="12"/>
      <c r="T277" s="33"/>
      <c r="BB277" s="184"/>
      <c r="BC277" s="38"/>
      <c r="BD277" s="38"/>
      <c r="BE277" s="38"/>
      <c r="BF277" s="38"/>
      <c r="BG277" s="38"/>
      <c r="BH277" s="38"/>
      <c r="BI277" s="38"/>
    </row>
    <row r="278" spans="2:61" x14ac:dyDescent="0.25">
      <c r="B278" s="33" t="s">
        <v>49</v>
      </c>
      <c r="C278" s="16"/>
      <c r="D278" s="16"/>
      <c r="E278" s="33"/>
      <c r="G278" s="12"/>
      <c r="H278" s="12"/>
      <c r="I278" s="12"/>
      <c r="J278" s="12"/>
      <c r="Q278" s="33" t="s">
        <v>50</v>
      </c>
      <c r="R278" s="16"/>
      <c r="S278" s="16"/>
      <c r="T278" s="33"/>
      <c r="BB278" s="237"/>
      <c r="BC278" s="38"/>
      <c r="BD278" s="38"/>
      <c r="BE278" s="38"/>
      <c r="BF278" s="38"/>
      <c r="BG278" s="38"/>
      <c r="BH278" s="38"/>
      <c r="BI278" s="38"/>
    </row>
    <row r="279" spans="2:61" x14ac:dyDescent="0.25">
      <c r="B279" s="33" t="s">
        <v>50</v>
      </c>
      <c r="C279" s="16"/>
      <c r="D279" s="16"/>
      <c r="E279" s="16"/>
      <c r="Q279" s="33" t="s">
        <v>51</v>
      </c>
      <c r="R279" s="16"/>
      <c r="S279" s="16"/>
      <c r="T279" s="16"/>
    </row>
    <row r="280" spans="2:61" x14ac:dyDescent="0.25">
      <c r="B280" s="33" t="s">
        <v>51</v>
      </c>
      <c r="C280" s="16"/>
      <c r="D280" s="16"/>
      <c r="E280" s="16"/>
      <c r="Q280" s="33" t="s">
        <v>52</v>
      </c>
      <c r="R280" s="16"/>
      <c r="S280" s="16"/>
      <c r="T280" s="16"/>
    </row>
    <row r="281" spans="2:61" x14ac:dyDescent="0.25">
      <c r="B281" s="33" t="s">
        <v>52</v>
      </c>
      <c r="C281" s="16"/>
      <c r="D281" s="16"/>
      <c r="E281" s="16"/>
      <c r="Q281" s="33" t="s">
        <v>53</v>
      </c>
      <c r="R281" s="16"/>
      <c r="S281" s="16"/>
      <c r="T281" s="16"/>
    </row>
    <row r="282" spans="2:61" x14ac:dyDescent="0.25">
      <c r="B282" s="33" t="s">
        <v>53</v>
      </c>
      <c r="C282" s="16"/>
      <c r="D282" s="16"/>
      <c r="E282" s="16"/>
      <c r="R282" s="16"/>
      <c r="S282" s="16"/>
      <c r="T282" s="16"/>
    </row>
    <row r="286" spans="2:61" ht="15.75" thickBot="1" x14ac:dyDescent="0.3">
      <c r="B286" s="323" t="s">
        <v>162</v>
      </c>
      <c r="C286" s="268"/>
      <c r="D286" s="268"/>
      <c r="E286" s="268"/>
      <c r="F286" s="268"/>
      <c r="G286" s="268"/>
      <c r="H286" s="268"/>
      <c r="I286" s="268"/>
    </row>
    <row r="287" spans="2:61" ht="22.5" customHeight="1" x14ac:dyDescent="0.25">
      <c r="B287" s="1" t="s">
        <v>1</v>
      </c>
      <c r="C287" s="2" t="s">
        <v>84</v>
      </c>
      <c r="D287" s="2" t="s">
        <v>6</v>
      </c>
      <c r="E287" s="2" t="s">
        <v>163</v>
      </c>
      <c r="F287" s="2" t="s">
        <v>164</v>
      </c>
      <c r="G287" s="2" t="s">
        <v>7</v>
      </c>
      <c r="H287" s="2" t="s">
        <v>165</v>
      </c>
      <c r="I287" s="2" t="s">
        <v>100</v>
      </c>
    </row>
    <row r="288" spans="2:61" x14ac:dyDescent="0.25">
      <c r="B288" s="4" t="s">
        <v>15</v>
      </c>
      <c r="C288" s="5"/>
      <c r="D288" s="5"/>
      <c r="E288" s="5"/>
      <c r="F288" s="5"/>
      <c r="G288" s="5"/>
      <c r="H288" s="5"/>
      <c r="I288" s="5"/>
    </row>
    <row r="289" spans="2:10" x14ac:dyDescent="0.25">
      <c r="B289" s="4" t="s">
        <v>16</v>
      </c>
      <c r="C289" s="5">
        <v>27</v>
      </c>
      <c r="D289" s="5">
        <v>14</v>
      </c>
      <c r="E289" s="5">
        <v>2</v>
      </c>
      <c r="F289" s="5">
        <v>410</v>
      </c>
      <c r="G289" s="5">
        <v>5</v>
      </c>
      <c r="H289" s="5">
        <v>18</v>
      </c>
      <c r="I289" s="5">
        <v>22</v>
      </c>
    </row>
    <row r="290" spans="2:10" x14ac:dyDescent="0.25">
      <c r="B290" s="4" t="s">
        <v>17</v>
      </c>
      <c r="C290" s="5">
        <v>21</v>
      </c>
      <c r="D290" s="5">
        <v>13</v>
      </c>
      <c r="E290" s="5">
        <v>0</v>
      </c>
      <c r="F290" s="5">
        <v>210</v>
      </c>
      <c r="G290" s="5">
        <v>3</v>
      </c>
      <c r="H290" s="5">
        <v>3</v>
      </c>
      <c r="I290" s="5">
        <v>21</v>
      </c>
      <c r="J290" s="137">
        <v>77</v>
      </c>
    </row>
    <row r="291" spans="2:10" ht="15.75" thickBot="1" x14ac:dyDescent="0.3">
      <c r="B291" s="4" t="s">
        <v>18</v>
      </c>
      <c r="C291" s="8">
        <v>22</v>
      </c>
      <c r="D291" s="8">
        <v>7</v>
      </c>
      <c r="E291" s="8">
        <v>0</v>
      </c>
      <c r="F291" s="8">
        <v>22</v>
      </c>
      <c r="G291" s="8">
        <v>10</v>
      </c>
      <c r="H291" s="8">
        <v>2</v>
      </c>
      <c r="I291" s="8">
        <v>14</v>
      </c>
      <c r="J291" s="137">
        <v>84</v>
      </c>
    </row>
    <row r="292" spans="2:10" x14ac:dyDescent="0.25">
      <c r="B292" s="4" t="s">
        <v>535</v>
      </c>
      <c r="C292" s="5">
        <v>18</v>
      </c>
      <c r="D292" s="5">
        <v>6</v>
      </c>
      <c r="E292" s="5">
        <v>4</v>
      </c>
      <c r="F292" s="5">
        <v>41</v>
      </c>
      <c r="G292" s="5">
        <v>7</v>
      </c>
      <c r="H292" s="5">
        <v>0</v>
      </c>
      <c r="I292" s="5">
        <v>13</v>
      </c>
    </row>
    <row r="293" spans="2:10" x14ac:dyDescent="0.25">
      <c r="B293" s="4" t="s">
        <v>524</v>
      </c>
      <c r="C293" s="51">
        <v>13</v>
      </c>
      <c r="D293" s="51">
        <v>6</v>
      </c>
      <c r="E293" s="51">
        <v>0</v>
      </c>
      <c r="F293" s="51">
        <v>43</v>
      </c>
      <c r="G293" s="51">
        <v>4</v>
      </c>
      <c r="H293" s="51">
        <v>2</v>
      </c>
      <c r="I293" s="51">
        <v>9</v>
      </c>
    </row>
    <row r="294" spans="2:10" x14ac:dyDescent="0.25">
      <c r="B294" s="4" t="s">
        <v>525</v>
      </c>
      <c r="C294" s="5"/>
      <c r="D294" s="5"/>
      <c r="E294" s="5"/>
      <c r="F294" s="5"/>
      <c r="G294" s="5"/>
      <c r="H294" s="5"/>
      <c r="I294" s="5"/>
      <c r="J294" s="137"/>
    </row>
    <row r="295" spans="2:10" ht="15.75" thickBot="1" x14ac:dyDescent="0.3">
      <c r="B295" s="4" t="s">
        <v>526</v>
      </c>
      <c r="C295" s="8"/>
      <c r="D295" s="8"/>
      <c r="E295" s="8"/>
      <c r="F295" s="8"/>
      <c r="G295" s="8"/>
      <c r="H295" s="8"/>
      <c r="I295" s="8"/>
      <c r="J295" s="137"/>
    </row>
  </sheetData>
  <mergeCells count="210">
    <mergeCell ref="CJ68:CN68"/>
    <mergeCell ref="Q268:T268"/>
    <mergeCell ref="B176:B178"/>
    <mergeCell ref="BC19:BJ19"/>
    <mergeCell ref="AU48:AU50"/>
    <mergeCell ref="AU51:AU53"/>
    <mergeCell ref="H68:K68"/>
    <mergeCell ref="AU57:AU59"/>
    <mergeCell ref="F182:F184"/>
    <mergeCell ref="G182:G184"/>
    <mergeCell ref="H182:H184"/>
    <mergeCell ref="I182:I184"/>
    <mergeCell ref="J182:J184"/>
    <mergeCell ref="K182:K184"/>
    <mergeCell ref="Q174:S174"/>
    <mergeCell ref="AT174:BL174"/>
    <mergeCell ref="BJ165:BJ167"/>
    <mergeCell ref="BK165:BK167"/>
    <mergeCell ref="S165:S167"/>
    <mergeCell ref="T165:T167"/>
    <mergeCell ref="Z165:Z167"/>
    <mergeCell ref="AA165:AA167"/>
    <mergeCell ref="T102:Z102"/>
    <mergeCell ref="BV162:BV164"/>
    <mergeCell ref="BU154:BW154"/>
    <mergeCell ref="M216:Q216"/>
    <mergeCell ref="R233:S233"/>
    <mergeCell ref="N233:O233"/>
    <mergeCell ref="O193:S193"/>
    <mergeCell ref="Q194:S194"/>
    <mergeCell ref="BK159:BK161"/>
    <mergeCell ref="BK162:BK164"/>
    <mergeCell ref="J154:O154"/>
    <mergeCell ref="Z162:Z164"/>
    <mergeCell ref="K185:K187"/>
    <mergeCell ref="B174:L174"/>
    <mergeCell ref="L179:L181"/>
    <mergeCell ref="X154:AA154"/>
    <mergeCell ref="AA156:AA158"/>
    <mergeCell ref="AA159:AA161"/>
    <mergeCell ref="AY212:BJ212"/>
    <mergeCell ref="AZ216:BF216"/>
    <mergeCell ref="B216:E216"/>
    <mergeCell ref="G216:J216"/>
    <mergeCell ref="D182:D184"/>
    <mergeCell ref="K176:K178"/>
    <mergeCell ref="K198:K200"/>
    <mergeCell ref="B133:C133"/>
    <mergeCell ref="AT87:AZ87"/>
    <mergeCell ref="AT102:AX102"/>
    <mergeCell ref="AT133:AU133"/>
    <mergeCell ref="Y165:Y167"/>
    <mergeCell ref="BL133:BM133"/>
    <mergeCell ref="AS68:AV68"/>
    <mergeCell ref="AU135:AU137"/>
    <mergeCell ref="AU141:AU143"/>
    <mergeCell ref="B117:O117"/>
    <mergeCell ref="T117:AJ117"/>
    <mergeCell ref="AA162:AA164"/>
    <mergeCell ref="T159:T161"/>
    <mergeCell ref="S159:S161"/>
    <mergeCell ref="T87:W87"/>
    <mergeCell ref="B102:H102"/>
    <mergeCell ref="F133:G133"/>
    <mergeCell ref="B154:F154"/>
    <mergeCell ref="S156:S158"/>
    <mergeCell ref="T156:T158"/>
    <mergeCell ref="H87:P87"/>
    <mergeCell ref="BF87:BP87"/>
    <mergeCell ref="K133:T133"/>
    <mergeCell ref="B87:F87"/>
    <mergeCell ref="BZ68:CC68"/>
    <mergeCell ref="Z159:Z161"/>
    <mergeCell ref="Y159:Y161"/>
    <mergeCell ref="AZ154:BB154"/>
    <mergeCell ref="AU155:AX155"/>
    <mergeCell ref="AT154:AX154"/>
    <mergeCell ref="BF102:BV102"/>
    <mergeCell ref="BM154:BQ154"/>
    <mergeCell ref="BF117:BL117"/>
    <mergeCell ref="BF133:BG133"/>
    <mergeCell ref="BI133:BJ133"/>
    <mergeCell ref="BF154:BK154"/>
    <mergeCell ref="BG156:BG158"/>
    <mergeCell ref="BH156:BH158"/>
    <mergeCell ref="BI156:BI158"/>
    <mergeCell ref="BJ156:BJ158"/>
    <mergeCell ref="BK156:BK158"/>
    <mergeCell ref="AT117:AZ117"/>
    <mergeCell ref="AU144:AU146"/>
    <mergeCell ref="Z156:Z158"/>
    <mergeCell ref="Y156:Y158"/>
    <mergeCell ref="AX133:AY133"/>
    <mergeCell ref="AU138:AU140"/>
    <mergeCell ref="BQ68:BU68"/>
    <mergeCell ref="C269:D269"/>
    <mergeCell ref="B268:E268"/>
    <mergeCell ref="B249:D249"/>
    <mergeCell ref="B265:I265"/>
    <mergeCell ref="F249:K249"/>
    <mergeCell ref="C217:D217"/>
    <mergeCell ref="B233:C233"/>
    <mergeCell ref="F233:G233"/>
    <mergeCell ref="J233:K233"/>
    <mergeCell ref="H217:I217"/>
    <mergeCell ref="G268:K268"/>
    <mergeCell ref="J198:J200"/>
    <mergeCell ref="A214:I214"/>
    <mergeCell ref="C176:C178"/>
    <mergeCell ref="D176:D178"/>
    <mergeCell ref="E176:E178"/>
    <mergeCell ref="F176:F178"/>
    <mergeCell ref="G176:G178"/>
    <mergeCell ref="H176:H178"/>
    <mergeCell ref="I176:I178"/>
    <mergeCell ref="J176:J178"/>
    <mergeCell ref="B193:I193"/>
    <mergeCell ref="C185:C187"/>
    <mergeCell ref="D185:D187"/>
    <mergeCell ref="E185:E187"/>
    <mergeCell ref="F185:F187"/>
    <mergeCell ref="G185:G187"/>
    <mergeCell ref="H185:H187"/>
    <mergeCell ref="I185:I187"/>
    <mergeCell ref="J185:J187"/>
    <mergeCell ref="C182:C184"/>
    <mergeCell ref="B179:B181"/>
    <mergeCell ref="K102:Q102"/>
    <mergeCell ref="B286:I286"/>
    <mergeCell ref="E212:N212"/>
    <mergeCell ref="AV151:BI151"/>
    <mergeCell ref="L193:M193"/>
    <mergeCell ref="C151:P151"/>
    <mergeCell ref="R154:T154"/>
    <mergeCell ref="C179:C181"/>
    <mergeCell ref="D179:D181"/>
    <mergeCell ref="E179:E181"/>
    <mergeCell ref="F179:F181"/>
    <mergeCell ref="G179:G181"/>
    <mergeCell ref="I179:I181"/>
    <mergeCell ref="BG165:BG167"/>
    <mergeCell ref="BH165:BH167"/>
    <mergeCell ref="J179:J181"/>
    <mergeCell ref="K179:K181"/>
    <mergeCell ref="L185:L187"/>
    <mergeCell ref="BI159:BI161"/>
    <mergeCell ref="BH162:BH164"/>
    <mergeCell ref="J155:O155"/>
    <mergeCell ref="E182:E184"/>
    <mergeCell ref="AT253:BB253"/>
    <mergeCell ref="H179:H181"/>
    <mergeCell ref="A1:K1"/>
    <mergeCell ref="B3:K3"/>
    <mergeCell ref="B15:D15"/>
    <mergeCell ref="L15:M15"/>
    <mergeCell ref="G15:I15"/>
    <mergeCell ref="AT46:AU46"/>
    <mergeCell ref="B65:M65"/>
    <mergeCell ref="T68:V68"/>
    <mergeCell ref="AT1:BJ1"/>
    <mergeCell ref="AT3:AU3"/>
    <mergeCell ref="AT19:AV19"/>
    <mergeCell ref="AW65:BJ65"/>
    <mergeCell ref="AX3:BA3"/>
    <mergeCell ref="AU54:AU56"/>
    <mergeCell ref="AX19:BA19"/>
    <mergeCell ref="AT33:AX33"/>
    <mergeCell ref="C29:H29"/>
    <mergeCell ref="A68:E68"/>
    <mergeCell ref="N68:Q68"/>
    <mergeCell ref="AZ46:BD46"/>
    <mergeCell ref="AY68:BG68"/>
    <mergeCell ref="BC3:BG3"/>
    <mergeCell ref="BJ3:BO3"/>
    <mergeCell ref="BC33:BM33"/>
    <mergeCell ref="BI216:BK216"/>
    <mergeCell ref="BI162:BI164"/>
    <mergeCell ref="BG159:BG161"/>
    <mergeCell ref="BH159:BH161"/>
    <mergeCell ref="BG162:BG164"/>
    <mergeCell ref="BJ162:BJ164"/>
    <mergeCell ref="BJ159:BJ161"/>
    <mergeCell ref="BI165:BI167"/>
    <mergeCell ref="S162:S164"/>
    <mergeCell ref="T162:T164"/>
    <mergeCell ref="Y162:Y164"/>
    <mergeCell ref="BI259:BI261"/>
    <mergeCell ref="BM235:BP235"/>
    <mergeCell ref="BI253:BS253"/>
    <mergeCell ref="BS255:BS257"/>
    <mergeCell ref="BS259:BS261"/>
    <mergeCell ref="L182:L184"/>
    <mergeCell ref="R182:R184"/>
    <mergeCell ref="R165:R167"/>
    <mergeCell ref="AU235:AW235"/>
    <mergeCell ref="AZ235:BC235"/>
    <mergeCell ref="BF235:BI235"/>
    <mergeCell ref="AT187:BN187"/>
    <mergeCell ref="AT222:AV222"/>
    <mergeCell ref="AT226:AV226"/>
    <mergeCell ref="L176:L178"/>
    <mergeCell ref="R176:R181"/>
    <mergeCell ref="AT216:AV216"/>
    <mergeCell ref="BJ257:BQ257"/>
    <mergeCell ref="AU217:AV217"/>
    <mergeCell ref="BR255:BR257"/>
    <mergeCell ref="BI255:BI257"/>
    <mergeCell ref="R185:R187"/>
    <mergeCell ref="N217:O217"/>
    <mergeCell ref="P217:Q217"/>
  </mergeCells>
  <pageMargins left="0.7" right="0.7" top="0.75" bottom="0.75" header="0.3" footer="0.3"/>
  <pageSetup scale="10" fitToHeight="0" orientation="portrait" r:id="rId1"/>
  <rowBreaks count="3" manualBreakCount="3">
    <brk id="62" max="95" man="1"/>
    <brk id="149" max="95" man="1"/>
    <brk id="210" max="95" man="1"/>
  </rowBreaks>
  <colBreaks count="1" manualBreakCount="1">
    <brk id="41" max="29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409"/>
  <sheetViews>
    <sheetView tabSelected="1" view="pageBreakPreview" zoomScale="30" zoomScaleNormal="100" zoomScaleSheetLayoutView="30" workbookViewId="0">
      <selection activeCell="T85" sqref="T85"/>
    </sheetView>
  </sheetViews>
  <sheetFormatPr baseColWidth="10" defaultRowHeight="15" x14ac:dyDescent="0.25"/>
  <sheetData>
    <row r="1" spans="3:46" ht="21" x14ac:dyDescent="0.35">
      <c r="C1" s="308" t="s">
        <v>0</v>
      </c>
      <c r="D1" s="308"/>
      <c r="E1" s="308"/>
      <c r="F1" s="308"/>
      <c r="G1" s="308"/>
      <c r="H1" s="308"/>
      <c r="I1" s="308"/>
      <c r="J1" s="308"/>
      <c r="K1" s="308"/>
      <c r="L1" s="308"/>
      <c r="M1" s="308"/>
      <c r="AG1" s="314" t="s">
        <v>39</v>
      </c>
      <c r="AH1" s="314"/>
      <c r="AI1" s="314"/>
      <c r="AJ1" s="314"/>
      <c r="AK1" s="314"/>
      <c r="AL1" s="314"/>
      <c r="AM1" s="314"/>
      <c r="AN1" s="314"/>
      <c r="AO1" s="314"/>
      <c r="AP1" s="314"/>
      <c r="AQ1" s="314"/>
      <c r="AR1" s="314"/>
      <c r="AS1" s="314"/>
      <c r="AT1" s="314"/>
    </row>
    <row r="109" spans="2:45" ht="23.25" x14ac:dyDescent="0.35">
      <c r="B109" s="206"/>
      <c r="C109" s="313" t="s">
        <v>87</v>
      </c>
      <c r="D109" s="313"/>
      <c r="E109" s="313"/>
      <c r="F109" s="313"/>
      <c r="G109" s="313"/>
      <c r="H109" s="313"/>
      <c r="I109" s="313"/>
      <c r="J109" s="313"/>
      <c r="K109" s="313"/>
      <c r="L109" s="313"/>
      <c r="M109" s="313"/>
      <c r="N109" s="313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I109" s="316" t="s">
        <v>103</v>
      </c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</row>
    <row r="263" spans="3:44" ht="23.25" x14ac:dyDescent="0.35">
      <c r="C263" s="326" t="s">
        <v>115</v>
      </c>
      <c r="D263" s="326"/>
      <c r="E263" s="326"/>
      <c r="F263" s="326"/>
      <c r="G263" s="326"/>
      <c r="H263" s="326"/>
      <c r="I263" s="326"/>
      <c r="J263" s="326"/>
      <c r="K263" s="326"/>
      <c r="L263" s="326"/>
      <c r="AH263" s="325" t="s">
        <v>130</v>
      </c>
      <c r="AI263" s="325"/>
      <c r="AJ263" s="325"/>
      <c r="AK263" s="325"/>
      <c r="AL263" s="325"/>
      <c r="AM263" s="325"/>
      <c r="AN263" s="325"/>
      <c r="AO263" s="325"/>
      <c r="AP263" s="325"/>
      <c r="AQ263" s="325"/>
      <c r="AR263" s="325"/>
    </row>
    <row r="290" spans="14:32" ht="23.25" x14ac:dyDescent="0.35"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</row>
    <row r="359" spans="6:43" x14ac:dyDescent="0.25">
      <c r="AG359" s="347" t="s">
        <v>222</v>
      </c>
      <c r="AH359" s="347"/>
      <c r="AI359" s="347"/>
      <c r="AJ359" s="347"/>
      <c r="AK359" s="347"/>
      <c r="AL359" s="347"/>
      <c r="AM359" s="347"/>
      <c r="AN359" s="347"/>
      <c r="AO359" s="347"/>
      <c r="AP359" s="347"/>
      <c r="AQ359" s="347"/>
    </row>
    <row r="360" spans="6:43" ht="23.25" x14ac:dyDescent="0.35">
      <c r="F360" s="206"/>
      <c r="G360" s="324" t="s">
        <v>148</v>
      </c>
      <c r="H360" s="324"/>
      <c r="I360" s="324"/>
      <c r="J360" s="324"/>
      <c r="K360" s="324"/>
      <c r="L360" s="324"/>
      <c r="M360" s="324"/>
      <c r="N360" s="324"/>
      <c r="O360" s="324"/>
      <c r="P360" s="324"/>
    </row>
    <row r="409" spans="1:12" x14ac:dyDescent="0.25">
      <c r="A409" s="346" t="s">
        <v>549</v>
      </c>
      <c r="B409" s="346"/>
      <c r="C409" s="346"/>
      <c r="D409" s="346"/>
      <c r="E409" s="346"/>
      <c r="F409" s="346"/>
      <c r="G409" s="346"/>
      <c r="H409" s="346"/>
      <c r="I409" s="346"/>
      <c r="J409" s="346"/>
      <c r="K409" s="346"/>
      <c r="L409" s="346"/>
    </row>
  </sheetData>
  <mergeCells count="9">
    <mergeCell ref="A409:L409"/>
    <mergeCell ref="G360:P360"/>
    <mergeCell ref="C1:M1"/>
    <mergeCell ref="AG1:AT1"/>
    <mergeCell ref="C109:N109"/>
    <mergeCell ref="AI109:AS109"/>
    <mergeCell ref="C263:L263"/>
    <mergeCell ref="AH263:AR263"/>
    <mergeCell ref="AG359:AQ359"/>
  </mergeCells>
  <pageMargins left="0.7" right="0.7" top="0.75" bottom="0.75" header="0.3" footer="0.3"/>
  <pageSetup scale="17" orientation="portrait" r:id="rId1"/>
  <rowBreaks count="3" manualBreakCount="3">
    <brk id="107" max="74" man="1"/>
    <brk id="261" max="74" man="1"/>
    <brk id="357" max="74" man="1"/>
  </rowBreaks>
  <colBreaks count="1" manualBreakCount="1">
    <brk id="31" max="46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4"/>
  <sheetViews>
    <sheetView view="pageBreakPreview" zoomScale="80" zoomScaleNormal="100" zoomScaleSheetLayoutView="80" workbookViewId="0">
      <selection activeCell="K17" sqref="K17"/>
    </sheetView>
  </sheetViews>
  <sheetFormatPr baseColWidth="10" defaultRowHeight="15" x14ac:dyDescent="0.25"/>
  <cols>
    <col min="2" max="2" width="18.42578125" customWidth="1"/>
    <col min="3" max="3" width="17.7109375" customWidth="1"/>
    <col min="4" max="4" width="17.140625" customWidth="1"/>
    <col min="5" max="6" width="16.5703125" customWidth="1"/>
    <col min="7" max="7" width="16" bestFit="1" customWidth="1"/>
    <col min="8" max="8" width="16.5703125" customWidth="1"/>
    <col min="9" max="9" width="15" bestFit="1" customWidth="1"/>
    <col min="10" max="10" width="20.7109375" bestFit="1" customWidth="1"/>
    <col min="11" max="11" width="18" customWidth="1"/>
    <col min="12" max="12" width="24.42578125" customWidth="1"/>
    <col min="13" max="13" width="22" customWidth="1"/>
    <col min="14" max="14" width="15.28515625" bestFit="1" customWidth="1"/>
    <col min="15" max="15" width="15.85546875" bestFit="1" customWidth="1"/>
    <col min="16" max="16" width="18.85546875" bestFit="1" customWidth="1"/>
    <col min="17" max="17" width="18.140625" customWidth="1"/>
    <col min="18" max="18" width="26.140625" customWidth="1"/>
    <col min="19" max="26" width="23.7109375" customWidth="1"/>
    <col min="27" max="27" width="10.7109375" customWidth="1"/>
    <col min="28" max="28" width="5.28515625" style="20" customWidth="1"/>
    <col min="29" max="29" width="13.42578125" customWidth="1"/>
    <col min="30" max="30" width="19.5703125" customWidth="1"/>
    <col min="31" max="31" width="18.7109375" customWidth="1"/>
    <col min="32" max="32" width="20.42578125" customWidth="1"/>
    <col min="33" max="33" width="19.5703125" customWidth="1"/>
    <col min="34" max="34" width="19.28515625" customWidth="1"/>
    <col min="35" max="35" width="16.28515625" customWidth="1"/>
    <col min="36" max="36" width="20.85546875" customWidth="1"/>
    <col min="37" max="37" width="14" bestFit="1" customWidth="1"/>
    <col min="38" max="38" width="25.42578125" customWidth="1"/>
    <col min="39" max="39" width="20.140625" customWidth="1"/>
    <col min="40" max="40" width="16.28515625" customWidth="1"/>
    <col min="41" max="41" width="20.42578125" customWidth="1"/>
    <col min="42" max="42" width="21.140625" customWidth="1"/>
    <col min="43" max="43" width="18.5703125" customWidth="1"/>
    <col min="44" max="44" width="18.85546875" customWidth="1"/>
    <col min="45" max="45" width="22.42578125" customWidth="1"/>
    <col min="46" max="46" width="19.7109375" customWidth="1"/>
    <col min="47" max="47" width="14.7109375" customWidth="1"/>
    <col min="48" max="48" width="16.7109375" customWidth="1"/>
    <col min="49" max="49" width="18.5703125" customWidth="1"/>
    <col min="50" max="50" width="13.85546875" bestFit="1" customWidth="1"/>
    <col min="51" max="51" width="17.5703125" customWidth="1"/>
    <col min="52" max="52" width="12.28515625" bestFit="1" customWidth="1"/>
    <col min="54" max="54" width="14" customWidth="1"/>
    <col min="55" max="55" width="12.28515625" bestFit="1" customWidth="1"/>
    <col min="56" max="56" width="16.42578125" customWidth="1"/>
    <col min="60" max="60" width="20.140625" customWidth="1"/>
  </cols>
  <sheetData>
    <row r="1" spans="1:65" ht="21" x14ac:dyDescent="0.3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D1" s="314" t="s">
        <v>39</v>
      </c>
      <c r="AE1" s="314"/>
      <c r="AF1" s="314"/>
      <c r="AG1" s="314"/>
      <c r="AH1" s="314"/>
      <c r="AI1" s="314"/>
      <c r="AJ1" s="314"/>
      <c r="AK1" s="314"/>
      <c r="AL1" s="314"/>
      <c r="AM1" s="314"/>
      <c r="AN1" s="314"/>
      <c r="AO1" s="314"/>
      <c r="AP1" s="314"/>
      <c r="AQ1" s="314"/>
      <c r="AR1" s="314"/>
      <c r="AS1" s="314"/>
      <c r="AT1" s="314"/>
    </row>
    <row r="2" spans="1:65" ht="15.75" thickBot="1" x14ac:dyDescent="0.3"/>
    <row r="3" spans="1:65" ht="78.75" customHeight="1" thickBot="1" x14ac:dyDescent="0.3">
      <c r="B3" s="309" t="s">
        <v>226</v>
      </c>
      <c r="C3" s="310"/>
      <c r="D3" s="310"/>
      <c r="E3" s="310"/>
      <c r="F3" s="310"/>
      <c r="G3" s="310"/>
      <c r="H3" s="310"/>
      <c r="I3" s="310"/>
      <c r="J3" s="310"/>
      <c r="K3" s="311"/>
      <c r="L3" s="28"/>
      <c r="M3" s="309" t="s">
        <v>226</v>
      </c>
      <c r="N3" s="310"/>
      <c r="O3" s="310"/>
      <c r="P3" s="310"/>
      <c r="Q3" s="310"/>
      <c r="R3" s="310"/>
      <c r="S3" s="310"/>
      <c r="T3" s="310"/>
      <c r="U3" s="310"/>
      <c r="V3" s="311"/>
      <c r="W3" s="28"/>
      <c r="X3" s="28"/>
      <c r="Y3" s="28"/>
      <c r="Z3" s="28"/>
      <c r="AD3" s="265" t="s">
        <v>40</v>
      </c>
      <c r="AE3" s="266"/>
      <c r="AG3" s="265" t="s">
        <v>170</v>
      </c>
      <c r="AH3" s="266"/>
      <c r="AJ3" s="378" t="s">
        <v>40</v>
      </c>
      <c r="AK3" s="379"/>
      <c r="AL3" s="379"/>
      <c r="AM3" s="379"/>
      <c r="AP3" s="267" t="s">
        <v>171</v>
      </c>
      <c r="AQ3" s="268"/>
      <c r="AR3" s="268"/>
      <c r="AS3" s="268"/>
      <c r="AT3" s="268"/>
      <c r="AU3" s="268"/>
      <c r="AV3" s="268"/>
      <c r="AX3" s="368" t="s">
        <v>171</v>
      </c>
      <c r="AY3" s="368"/>
      <c r="AZ3" s="368"/>
      <c r="BH3" s="309" t="s">
        <v>76</v>
      </c>
      <c r="BI3" s="310"/>
      <c r="BJ3" s="310"/>
      <c r="BK3" s="310"/>
      <c r="BL3" s="310"/>
      <c r="BM3" s="311"/>
    </row>
    <row r="4" spans="1:65" ht="66.75" customHeight="1" x14ac:dyDescent="0.25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3" t="s">
        <v>10</v>
      </c>
      <c r="L4" s="29"/>
      <c r="M4" s="1" t="s">
        <v>1</v>
      </c>
      <c r="N4" s="2" t="s">
        <v>2</v>
      </c>
      <c r="O4" s="2" t="s">
        <v>3</v>
      </c>
      <c r="P4" s="2" t="s">
        <v>4</v>
      </c>
      <c r="Q4" s="2" t="s">
        <v>5</v>
      </c>
      <c r="R4" s="2" t="s">
        <v>6</v>
      </c>
      <c r="S4" s="2" t="s">
        <v>7</v>
      </c>
      <c r="T4" s="2" t="s">
        <v>8</v>
      </c>
      <c r="U4" s="2" t="s">
        <v>9</v>
      </c>
      <c r="V4" s="3" t="s">
        <v>10</v>
      </c>
      <c r="W4" s="29"/>
      <c r="X4" s="29"/>
      <c r="Y4" s="29"/>
      <c r="Z4" s="29"/>
      <c r="AD4" s="21">
        <v>2023</v>
      </c>
      <c r="AE4" s="14" t="s">
        <v>41</v>
      </c>
      <c r="AG4" s="13"/>
      <c r="AH4" s="14" t="s">
        <v>432</v>
      </c>
      <c r="AJ4" s="21">
        <v>2023</v>
      </c>
      <c r="AK4" s="14" t="s">
        <v>4</v>
      </c>
      <c r="AL4" s="14" t="s">
        <v>199</v>
      </c>
      <c r="AM4" s="14" t="s">
        <v>84</v>
      </c>
      <c r="AP4" s="17"/>
      <c r="AQ4" s="18" t="s">
        <v>172</v>
      </c>
      <c r="AR4" s="23" t="s">
        <v>65</v>
      </c>
      <c r="AS4" s="18" t="s">
        <v>72</v>
      </c>
      <c r="AT4" s="18" t="s">
        <v>227</v>
      </c>
      <c r="AU4" s="107" t="s">
        <v>237</v>
      </c>
      <c r="AX4" s="143" t="s">
        <v>434</v>
      </c>
      <c r="AY4" s="143"/>
      <c r="AZ4" s="143"/>
      <c r="BH4" s="1" t="s">
        <v>1</v>
      </c>
      <c r="BI4" s="2" t="s">
        <v>443</v>
      </c>
      <c r="BJ4" s="2" t="s">
        <v>442</v>
      </c>
      <c r="BK4" s="2" t="s">
        <v>441</v>
      </c>
      <c r="BL4" s="2" t="s">
        <v>439</v>
      </c>
      <c r="BM4" s="2" t="s">
        <v>440</v>
      </c>
    </row>
    <row r="5" spans="1:65" ht="30" x14ac:dyDescent="0.25">
      <c r="B5" s="4" t="s">
        <v>15</v>
      </c>
      <c r="C5" s="5">
        <v>883</v>
      </c>
      <c r="D5" s="5">
        <v>411</v>
      </c>
      <c r="E5" s="5">
        <v>278</v>
      </c>
      <c r="F5" s="5">
        <v>619</v>
      </c>
      <c r="G5" s="5">
        <v>269</v>
      </c>
      <c r="H5" s="5">
        <v>688</v>
      </c>
      <c r="I5" s="5">
        <v>290</v>
      </c>
      <c r="J5" s="7">
        <v>2820</v>
      </c>
      <c r="K5" s="6">
        <v>186</v>
      </c>
      <c r="L5" s="27"/>
      <c r="M5" s="4" t="s">
        <v>429</v>
      </c>
      <c r="N5" s="7">
        <v>3473</v>
      </c>
      <c r="O5" s="5">
        <v>381</v>
      </c>
      <c r="P5" s="5">
        <v>858</v>
      </c>
      <c r="Q5" s="5">
        <v>2195</v>
      </c>
      <c r="R5" s="5">
        <v>724</v>
      </c>
      <c r="S5" s="7">
        <v>3586</v>
      </c>
      <c r="T5" s="5">
        <v>861</v>
      </c>
      <c r="U5" s="7">
        <v>5129</v>
      </c>
      <c r="V5" s="6">
        <v>629</v>
      </c>
      <c r="W5" s="27"/>
      <c r="X5" s="27"/>
      <c r="Y5" s="27"/>
      <c r="Z5" s="27"/>
      <c r="AD5" s="22" t="s">
        <v>42</v>
      </c>
      <c r="AE5" s="16">
        <v>94</v>
      </c>
      <c r="AG5" s="140" t="s">
        <v>22</v>
      </c>
      <c r="AH5" s="121">
        <v>193</v>
      </c>
      <c r="AJ5" s="22" t="s">
        <v>42</v>
      </c>
      <c r="AK5" s="16">
        <v>94</v>
      </c>
      <c r="AL5" s="16"/>
      <c r="AM5" s="16"/>
      <c r="AP5" s="19" t="s">
        <v>56</v>
      </c>
      <c r="AQ5" s="12">
        <v>39</v>
      </c>
      <c r="AR5" s="91" t="s">
        <v>358</v>
      </c>
      <c r="AS5" s="12">
        <v>45</v>
      </c>
      <c r="AT5" s="47">
        <v>48</v>
      </c>
      <c r="AU5">
        <f t="shared" ref="AU5:AU10" si="0">AT5*100/295</f>
        <v>16.271186440677965</v>
      </c>
      <c r="BH5" s="4" t="s">
        <v>11</v>
      </c>
      <c r="BI5" s="5"/>
      <c r="BJ5" s="5"/>
      <c r="BK5" s="5"/>
      <c r="BL5" s="5"/>
      <c r="BM5" s="5"/>
    </row>
    <row r="6" spans="1:65" ht="30" x14ac:dyDescent="0.25">
      <c r="B6" s="4" t="s">
        <v>16</v>
      </c>
      <c r="C6" s="5">
        <v>642</v>
      </c>
      <c r="D6" s="5">
        <v>498</v>
      </c>
      <c r="E6" s="5">
        <v>289</v>
      </c>
      <c r="F6" s="5">
        <v>558</v>
      </c>
      <c r="G6" s="5">
        <v>262</v>
      </c>
      <c r="H6" s="5">
        <v>556</v>
      </c>
      <c r="I6" s="5">
        <v>728</v>
      </c>
      <c r="J6" s="7">
        <v>2900</v>
      </c>
      <c r="K6" s="6">
        <v>172</v>
      </c>
      <c r="L6" s="27"/>
      <c r="M6" s="4" t="s">
        <v>15</v>
      </c>
      <c r="N6" s="5">
        <v>883</v>
      </c>
      <c r="O6" s="5">
        <v>411</v>
      </c>
      <c r="P6" s="5">
        <v>278</v>
      </c>
      <c r="Q6" s="5">
        <v>619</v>
      </c>
      <c r="R6" s="5">
        <v>269</v>
      </c>
      <c r="S6" s="5">
        <v>688</v>
      </c>
      <c r="T6" s="5">
        <v>290</v>
      </c>
      <c r="U6" s="7">
        <v>2820</v>
      </c>
      <c r="V6" s="6">
        <v>186</v>
      </c>
      <c r="W6" s="27"/>
      <c r="X6" s="27"/>
      <c r="Y6" s="27"/>
      <c r="Z6" s="27"/>
      <c r="AD6" s="19" t="s">
        <v>43</v>
      </c>
      <c r="AE6" s="16">
        <v>83</v>
      </c>
      <c r="AG6" s="140">
        <v>2022</v>
      </c>
      <c r="AH6" s="121">
        <v>858</v>
      </c>
      <c r="AJ6" s="19" t="s">
        <v>43</v>
      </c>
      <c r="AK6" s="16">
        <v>83</v>
      </c>
      <c r="AL6" s="16"/>
      <c r="AM6" s="16"/>
      <c r="AP6" s="19" t="s">
        <v>57</v>
      </c>
      <c r="AQ6" s="12">
        <v>49</v>
      </c>
      <c r="AR6" s="91" t="s">
        <v>359</v>
      </c>
      <c r="AS6" s="12">
        <v>55</v>
      </c>
      <c r="AT6" s="47">
        <v>88</v>
      </c>
      <c r="AU6">
        <f t="shared" si="0"/>
        <v>29.83050847457627</v>
      </c>
      <c r="BH6" s="4" t="s">
        <v>12</v>
      </c>
      <c r="BI6" s="5"/>
      <c r="BJ6" s="5"/>
      <c r="BK6" s="5"/>
      <c r="BL6" s="5"/>
      <c r="BM6" s="7"/>
    </row>
    <row r="7" spans="1:65" ht="30.75" x14ac:dyDescent="0.3">
      <c r="B7" s="4" t="s">
        <v>17</v>
      </c>
      <c r="C7" s="5">
        <v>769</v>
      </c>
      <c r="D7" s="5">
        <v>271</v>
      </c>
      <c r="E7" s="5">
        <v>278</v>
      </c>
      <c r="F7" s="5">
        <v>539</v>
      </c>
      <c r="G7" s="5">
        <v>311</v>
      </c>
      <c r="H7" s="5">
        <v>621</v>
      </c>
      <c r="I7" s="5">
        <v>765</v>
      </c>
      <c r="J7" s="7">
        <v>1563</v>
      </c>
      <c r="K7" s="6">
        <v>191</v>
      </c>
      <c r="L7" s="27"/>
      <c r="M7" s="4" t="s">
        <v>16</v>
      </c>
      <c r="N7" s="5">
        <v>642</v>
      </c>
      <c r="O7" s="5">
        <v>498</v>
      </c>
      <c r="P7" s="5">
        <v>289</v>
      </c>
      <c r="Q7" s="5">
        <v>558</v>
      </c>
      <c r="R7" s="5">
        <v>262</v>
      </c>
      <c r="S7" s="5">
        <v>556</v>
      </c>
      <c r="T7" s="5">
        <v>728</v>
      </c>
      <c r="U7" s="7">
        <v>2900</v>
      </c>
      <c r="V7" s="6">
        <v>172</v>
      </c>
      <c r="W7" s="27"/>
      <c r="X7" s="27"/>
      <c r="Y7" s="27"/>
      <c r="Z7" s="27"/>
      <c r="AD7" s="19" t="s">
        <v>44</v>
      </c>
      <c r="AE7" s="16">
        <v>101</v>
      </c>
      <c r="AG7" s="140">
        <v>2023</v>
      </c>
      <c r="AH7" s="138">
        <v>1140</v>
      </c>
      <c r="AJ7" s="19" t="s">
        <v>44</v>
      </c>
      <c r="AK7" s="16">
        <v>101</v>
      </c>
      <c r="AL7" s="16"/>
      <c r="AM7" s="16"/>
      <c r="AP7" s="19" t="s">
        <v>58</v>
      </c>
      <c r="AQ7" s="12">
        <v>33</v>
      </c>
      <c r="AR7" s="91" t="s">
        <v>360</v>
      </c>
      <c r="AS7" s="12">
        <v>75</v>
      </c>
      <c r="AT7" s="47">
        <v>64</v>
      </c>
      <c r="AU7">
        <f t="shared" si="0"/>
        <v>21.694915254237287</v>
      </c>
      <c r="BH7" s="4" t="s">
        <v>13</v>
      </c>
      <c r="BI7" s="5"/>
      <c r="BJ7" s="5"/>
      <c r="BK7" s="5"/>
      <c r="BL7" s="5"/>
      <c r="BM7" s="5"/>
    </row>
    <row r="8" spans="1:65" ht="30.75" thickBot="1" x14ac:dyDescent="0.3">
      <c r="B8" s="4" t="s">
        <v>18</v>
      </c>
      <c r="C8" s="8">
        <v>690</v>
      </c>
      <c r="D8" s="8">
        <v>77</v>
      </c>
      <c r="E8" s="8">
        <v>295</v>
      </c>
      <c r="F8" s="8">
        <v>450</v>
      </c>
      <c r="G8" s="8">
        <v>180</v>
      </c>
      <c r="H8" s="8">
        <v>821</v>
      </c>
      <c r="I8" s="8">
        <v>717</v>
      </c>
      <c r="J8" s="178">
        <v>1806</v>
      </c>
      <c r="K8" s="179">
        <v>266</v>
      </c>
      <c r="L8" s="27">
        <f>SUM(C8:K8)</f>
        <v>5302</v>
      </c>
      <c r="M8" s="4" t="s">
        <v>17</v>
      </c>
      <c r="N8" s="5">
        <v>769</v>
      </c>
      <c r="O8" s="5">
        <v>271</v>
      </c>
      <c r="P8" s="5">
        <v>278</v>
      </c>
      <c r="Q8" s="5">
        <v>539</v>
      </c>
      <c r="R8" s="5">
        <v>311</v>
      </c>
      <c r="S8" s="5">
        <v>621</v>
      </c>
      <c r="T8" s="5">
        <v>765</v>
      </c>
      <c r="U8" s="7">
        <v>1563</v>
      </c>
      <c r="V8" s="6">
        <v>191</v>
      </c>
      <c r="W8" s="27"/>
      <c r="X8" s="27"/>
      <c r="Y8" s="27"/>
      <c r="Z8" s="27"/>
      <c r="AD8" s="19" t="s">
        <v>45</v>
      </c>
      <c r="AE8" s="16">
        <v>94</v>
      </c>
      <c r="AJ8" s="19" t="s">
        <v>45</v>
      </c>
      <c r="AK8" s="16">
        <v>94</v>
      </c>
      <c r="AL8" s="16"/>
      <c r="AM8" s="16"/>
      <c r="AP8" s="19" t="s">
        <v>59</v>
      </c>
      <c r="AQ8" s="12">
        <v>27</v>
      </c>
      <c r="AR8" s="91" t="s">
        <v>361</v>
      </c>
      <c r="AS8" s="12">
        <v>61</v>
      </c>
      <c r="AT8" s="47">
        <v>50</v>
      </c>
      <c r="AU8">
        <f t="shared" si="0"/>
        <v>16.949152542372882</v>
      </c>
      <c r="BH8" s="4" t="s">
        <v>14</v>
      </c>
      <c r="BI8" s="5"/>
      <c r="BJ8" s="5"/>
      <c r="BK8" s="5"/>
      <c r="BL8" s="5"/>
      <c r="BM8" s="7"/>
    </row>
    <row r="9" spans="1:65" ht="30.75" thickBot="1" x14ac:dyDescent="0.3">
      <c r="B9" s="4" t="s">
        <v>523</v>
      </c>
      <c r="C9" s="5"/>
      <c r="D9" s="5"/>
      <c r="E9" s="5"/>
      <c r="F9" s="5"/>
      <c r="G9" s="5"/>
      <c r="H9" s="5"/>
      <c r="I9" s="5"/>
      <c r="J9" s="7"/>
      <c r="K9" s="6"/>
      <c r="L9" s="27"/>
      <c r="M9" s="4" t="s">
        <v>18</v>
      </c>
      <c r="N9" s="8">
        <v>690</v>
      </c>
      <c r="O9" s="8">
        <v>77</v>
      </c>
      <c r="P9" s="8">
        <v>295</v>
      </c>
      <c r="Q9" s="8">
        <v>450</v>
      </c>
      <c r="R9" s="8">
        <v>180</v>
      </c>
      <c r="S9" s="8">
        <v>821</v>
      </c>
      <c r="T9" s="8">
        <v>717</v>
      </c>
      <c r="U9" s="178">
        <v>1806</v>
      </c>
      <c r="V9" s="179">
        <v>266</v>
      </c>
      <c r="W9" s="27"/>
      <c r="X9" s="27"/>
      <c r="Y9" s="27"/>
      <c r="Z9" s="27"/>
      <c r="AD9" s="19" t="s">
        <v>46</v>
      </c>
      <c r="AE9" s="16">
        <v>98</v>
      </c>
      <c r="AJ9" s="19" t="s">
        <v>46</v>
      </c>
      <c r="AK9" s="16">
        <v>98</v>
      </c>
      <c r="AL9" s="16"/>
      <c r="AM9" s="16"/>
      <c r="AP9" s="19" t="s">
        <v>60</v>
      </c>
      <c r="AQ9" s="12">
        <v>45</v>
      </c>
      <c r="AR9" s="91" t="s">
        <v>362</v>
      </c>
      <c r="AS9" s="12">
        <v>20</v>
      </c>
      <c r="AT9" s="47">
        <v>33</v>
      </c>
      <c r="AU9">
        <f t="shared" si="0"/>
        <v>11.186440677966102</v>
      </c>
      <c r="BH9" s="4" t="s">
        <v>15</v>
      </c>
      <c r="BI9" s="5">
        <v>148</v>
      </c>
      <c r="BJ9" s="5">
        <v>94</v>
      </c>
      <c r="BK9" s="5">
        <v>3</v>
      </c>
      <c r="BL9" s="5">
        <v>28</v>
      </c>
      <c r="BM9" s="5">
        <v>5</v>
      </c>
    </row>
    <row r="10" spans="1:65" ht="30" x14ac:dyDescent="0.25">
      <c r="B10" s="4" t="s">
        <v>524</v>
      </c>
      <c r="C10" s="5"/>
      <c r="D10" s="5"/>
      <c r="E10" s="5"/>
      <c r="F10" s="5"/>
      <c r="G10" s="5"/>
      <c r="H10" s="5"/>
      <c r="I10" s="5"/>
      <c r="J10" s="7"/>
      <c r="K10" s="6"/>
      <c r="L10" s="27"/>
      <c r="M10" s="89" t="s">
        <v>430</v>
      </c>
      <c r="N10" s="7">
        <f>SUM(N6:N9)</f>
        <v>2984</v>
      </c>
      <c r="O10" s="7">
        <f t="shared" ref="O10:V10" si="1">SUM(O6:O9)</f>
        <v>1257</v>
      </c>
      <c r="P10" s="7">
        <f t="shared" si="1"/>
        <v>1140</v>
      </c>
      <c r="Q10" s="7">
        <f t="shared" si="1"/>
        <v>2166</v>
      </c>
      <c r="R10" s="7">
        <f t="shared" si="1"/>
        <v>1022</v>
      </c>
      <c r="S10" s="7">
        <f t="shared" si="1"/>
        <v>2686</v>
      </c>
      <c r="T10" s="7">
        <f t="shared" si="1"/>
        <v>2500</v>
      </c>
      <c r="U10" s="7">
        <f t="shared" si="1"/>
        <v>9089</v>
      </c>
      <c r="V10">
        <f t="shared" si="1"/>
        <v>815</v>
      </c>
      <c r="W10" s="27"/>
      <c r="X10" s="27"/>
      <c r="Y10" s="27"/>
      <c r="Z10" s="27"/>
      <c r="AD10" s="19" t="s">
        <v>47</v>
      </c>
      <c r="AE10" s="16">
        <v>97</v>
      </c>
      <c r="AJ10" s="19" t="s">
        <v>47</v>
      </c>
      <c r="AK10" s="16">
        <v>97</v>
      </c>
      <c r="AL10" s="16"/>
      <c r="AM10" s="16"/>
      <c r="AP10" s="19" t="s">
        <v>61</v>
      </c>
      <c r="AQ10" s="12">
        <v>25</v>
      </c>
      <c r="AR10" s="91" t="s">
        <v>363</v>
      </c>
      <c r="AS10" s="12">
        <v>22</v>
      </c>
      <c r="AT10" s="47">
        <v>12</v>
      </c>
      <c r="AU10">
        <f t="shared" si="0"/>
        <v>4.0677966101694913</v>
      </c>
      <c r="BH10" s="4" t="s">
        <v>16</v>
      </c>
      <c r="BI10" s="5">
        <v>182</v>
      </c>
      <c r="BJ10" s="5">
        <v>59</v>
      </c>
      <c r="BK10" s="5">
        <v>6</v>
      </c>
      <c r="BL10" s="5">
        <v>35</v>
      </c>
      <c r="BM10" s="5">
        <v>7</v>
      </c>
    </row>
    <row r="11" spans="1:65" ht="27" customHeight="1" x14ac:dyDescent="0.25">
      <c r="B11" s="4" t="s">
        <v>525</v>
      </c>
      <c r="C11" s="5"/>
      <c r="D11" s="5"/>
      <c r="E11" s="5"/>
      <c r="F11" s="5"/>
      <c r="G11" s="5"/>
      <c r="H11" s="5"/>
      <c r="I11" s="5"/>
      <c r="J11" s="7"/>
      <c r="K11" s="6"/>
      <c r="L11" s="27"/>
      <c r="M11" s="4"/>
      <c r="N11" s="5"/>
      <c r="O11" s="5"/>
      <c r="P11" s="5"/>
      <c r="Q11" s="5"/>
      <c r="R11" s="5"/>
      <c r="S11" s="5"/>
      <c r="T11" s="5"/>
      <c r="U11" s="7"/>
      <c r="V11" s="6"/>
      <c r="W11" s="27"/>
      <c r="X11" s="27"/>
      <c r="Y11" s="27"/>
      <c r="Z11" s="27"/>
      <c r="AD11" s="19" t="s">
        <v>48</v>
      </c>
      <c r="AE11" s="12">
        <v>100</v>
      </c>
      <c r="AJ11" s="19" t="s">
        <v>48</v>
      </c>
      <c r="AK11" s="12"/>
      <c r="AL11" s="12">
        <v>10</v>
      </c>
      <c r="AM11" s="12">
        <v>8</v>
      </c>
      <c r="AP11" s="19" t="s">
        <v>62</v>
      </c>
      <c r="AQ11" s="12">
        <v>24</v>
      </c>
      <c r="AR11" s="12"/>
      <c r="AS11" s="12"/>
      <c r="AT11" s="12"/>
      <c r="BH11" s="4" t="s">
        <v>17</v>
      </c>
      <c r="BI11" s="72">
        <v>170</v>
      </c>
      <c r="BJ11" s="72">
        <v>64</v>
      </c>
      <c r="BK11" s="72">
        <v>10</v>
      </c>
      <c r="BL11" s="72">
        <v>23</v>
      </c>
      <c r="BM11" s="72">
        <v>11</v>
      </c>
    </row>
    <row r="12" spans="1:65" ht="33" customHeight="1" thickBot="1" x14ac:dyDescent="0.3">
      <c r="B12" s="4" t="s">
        <v>526</v>
      </c>
      <c r="C12" s="69"/>
      <c r="D12" s="69"/>
      <c r="E12" s="69"/>
      <c r="F12" s="69"/>
      <c r="G12" s="69"/>
      <c r="H12" s="69"/>
      <c r="I12" s="69"/>
      <c r="J12" s="70"/>
      <c r="K12" s="71"/>
      <c r="L12" s="84"/>
      <c r="M12" s="4"/>
      <c r="N12" s="69"/>
      <c r="O12" s="69"/>
      <c r="P12" s="69"/>
      <c r="Q12" s="69"/>
      <c r="R12" s="69"/>
      <c r="S12" s="69"/>
      <c r="T12" s="69"/>
      <c r="U12" s="70"/>
      <c r="V12" s="71"/>
      <c r="W12" s="27"/>
      <c r="X12" s="27"/>
      <c r="Y12" s="27"/>
      <c r="Z12" s="27"/>
      <c r="AD12" s="19" t="s">
        <v>49</v>
      </c>
      <c r="AE12" s="16">
        <v>94</v>
      </c>
      <c r="AJ12" s="19" t="s">
        <v>49</v>
      </c>
      <c r="AK12" s="16"/>
      <c r="AL12" s="16">
        <v>14</v>
      </c>
      <c r="AM12" s="16">
        <v>2</v>
      </c>
      <c r="AP12" s="12" t="s">
        <v>63</v>
      </c>
      <c r="AQ12" s="12">
        <v>29</v>
      </c>
      <c r="AR12" s="12"/>
      <c r="AS12" s="12"/>
      <c r="AT12" s="12"/>
      <c r="BH12" s="4" t="s">
        <v>18</v>
      </c>
      <c r="BI12" s="69">
        <v>191</v>
      </c>
      <c r="BJ12" s="69">
        <v>77</v>
      </c>
      <c r="BK12" s="69">
        <v>11</v>
      </c>
      <c r="BL12" s="69">
        <v>11</v>
      </c>
      <c r="BM12" s="69">
        <v>5</v>
      </c>
    </row>
    <row r="13" spans="1:65" x14ac:dyDescent="0.25">
      <c r="D13" s="137">
        <v>84</v>
      </c>
      <c r="M13" s="89"/>
      <c r="N13" s="7"/>
      <c r="O13" s="7"/>
      <c r="P13" s="7"/>
      <c r="Q13" s="7"/>
      <c r="R13" s="7"/>
      <c r="S13" s="7"/>
      <c r="T13" s="7"/>
      <c r="U13" s="7"/>
      <c r="AD13" s="19" t="s">
        <v>50</v>
      </c>
      <c r="AE13" s="16">
        <v>84</v>
      </c>
      <c r="AJ13" s="19" t="s">
        <v>50</v>
      </c>
      <c r="AK13" s="16"/>
      <c r="AL13" s="16">
        <v>15</v>
      </c>
      <c r="AM13" s="16">
        <v>3</v>
      </c>
      <c r="AP13" s="12" t="s">
        <v>64</v>
      </c>
      <c r="AQ13" s="12">
        <v>18</v>
      </c>
      <c r="AR13" s="12"/>
      <c r="AS13" s="12"/>
      <c r="AT13" s="12"/>
      <c r="BH13" s="89" t="s">
        <v>190</v>
      </c>
      <c r="BI13" s="38">
        <f>SUM(BI9:BI12)</f>
        <v>691</v>
      </c>
      <c r="BJ13" s="38">
        <f>SUM(BJ9:BJ12)</f>
        <v>294</v>
      </c>
      <c r="BK13" s="38">
        <f>SUM(BK9:BK12)</f>
        <v>30</v>
      </c>
      <c r="BL13" s="38">
        <f>SUM(BL9:BL12)</f>
        <v>97</v>
      </c>
      <c r="BM13" s="38">
        <f>SUM(BM9:BM12)</f>
        <v>28</v>
      </c>
    </row>
    <row r="14" spans="1:65" x14ac:dyDescent="0.25">
      <c r="AD14" s="15" t="s">
        <v>51</v>
      </c>
      <c r="AE14" s="48">
        <v>98</v>
      </c>
      <c r="AG14">
        <f>AE14*100/295</f>
        <v>33.220338983050844</v>
      </c>
      <c r="AJ14" s="19" t="s">
        <v>51</v>
      </c>
      <c r="AK14" s="48"/>
      <c r="AL14" s="48">
        <v>15</v>
      </c>
      <c r="AM14" s="48">
        <v>10</v>
      </c>
      <c r="AP14" s="117" t="s">
        <v>104</v>
      </c>
      <c r="AQ14" s="68">
        <f>SUM(AQ5:AQ13)</f>
        <v>289</v>
      </c>
      <c r="AR14" s="68"/>
      <c r="AS14" s="68">
        <f>SUM(AS5:AS13)</f>
        <v>278</v>
      </c>
      <c r="AT14" s="68">
        <f>SUM(AT5:AT13)</f>
        <v>295</v>
      </c>
      <c r="AU14">
        <f>AQ14+AS14+AT14</f>
        <v>862</v>
      </c>
    </row>
    <row r="15" spans="1:65" ht="87" customHeight="1" x14ac:dyDescent="0.25">
      <c r="B15" s="312" t="s">
        <v>19</v>
      </c>
      <c r="C15" s="312"/>
      <c r="D15" s="312"/>
      <c r="G15" s="278" t="s">
        <v>29</v>
      </c>
      <c r="H15" s="279"/>
      <c r="I15" s="280"/>
      <c r="L15" s="312" t="s">
        <v>170</v>
      </c>
      <c r="M15" s="312"/>
      <c r="P15" s="265" t="s">
        <v>170</v>
      </c>
      <c r="Q15" s="266"/>
      <c r="R15" s="139"/>
      <c r="AD15" s="15" t="s">
        <v>433</v>
      </c>
      <c r="AE15" s="47">
        <v>123</v>
      </c>
      <c r="AG15">
        <f>AE15*100/295</f>
        <v>41.694915254237287</v>
      </c>
      <c r="AJ15" s="19" t="s">
        <v>52</v>
      </c>
      <c r="AK15" s="47"/>
      <c r="AL15" s="47">
        <v>35</v>
      </c>
      <c r="AM15" s="47">
        <v>23</v>
      </c>
    </row>
    <row r="16" spans="1:65" x14ac:dyDescent="0.25">
      <c r="B16" s="9" t="s">
        <v>20</v>
      </c>
      <c r="C16" s="10" t="s">
        <v>21</v>
      </c>
      <c r="D16" s="10" t="s">
        <v>431</v>
      </c>
      <c r="G16" s="17"/>
      <c r="H16" s="18" t="s">
        <v>30</v>
      </c>
      <c r="I16" s="120" t="s">
        <v>31</v>
      </c>
      <c r="L16" s="13"/>
      <c r="M16" s="14" t="s">
        <v>21</v>
      </c>
      <c r="P16" s="13"/>
      <c r="Q16" s="14" t="s">
        <v>432</v>
      </c>
      <c r="AA16" s="20"/>
      <c r="AB16"/>
      <c r="AD16" s="15" t="s">
        <v>53</v>
      </c>
      <c r="AE16" s="47">
        <v>74</v>
      </c>
      <c r="AG16">
        <f>AE16*100/295</f>
        <v>25.084745762711865</v>
      </c>
      <c r="AJ16" s="19" t="s">
        <v>53</v>
      </c>
      <c r="AK16" s="47"/>
      <c r="AL16" s="47">
        <v>30</v>
      </c>
      <c r="AM16" s="47">
        <v>1</v>
      </c>
    </row>
    <row r="17" spans="2:49" ht="30" x14ac:dyDescent="0.25">
      <c r="B17" s="11" t="s">
        <v>11</v>
      </c>
      <c r="C17" s="7">
        <v>3201</v>
      </c>
      <c r="D17" s="5"/>
      <c r="G17" s="41" t="s">
        <v>32</v>
      </c>
      <c r="H17" s="12">
        <v>145</v>
      </c>
      <c r="I17" s="12">
        <v>321</v>
      </c>
      <c r="L17" s="15" t="s">
        <v>22</v>
      </c>
      <c r="M17" s="16">
        <v>2335</v>
      </c>
      <c r="P17" s="140" t="s">
        <v>22</v>
      </c>
      <c r="Q17" s="121">
        <v>2335</v>
      </c>
      <c r="AA17" s="20"/>
      <c r="AB17"/>
      <c r="AD17" s="136" t="s">
        <v>432</v>
      </c>
      <c r="AE17" s="86">
        <f>SUM(AE5:AE16)</f>
        <v>1140</v>
      </c>
    </row>
    <row r="18" spans="2:49" ht="30.75" thickBot="1" x14ac:dyDescent="0.3">
      <c r="B18" s="11" t="s">
        <v>12</v>
      </c>
      <c r="C18" s="7">
        <v>4227</v>
      </c>
      <c r="D18" s="5"/>
      <c r="G18" s="41" t="s">
        <v>33</v>
      </c>
      <c r="H18" s="12">
        <v>126</v>
      </c>
      <c r="I18" s="12">
        <v>332</v>
      </c>
      <c r="L18" s="15" t="s">
        <v>23</v>
      </c>
      <c r="M18" s="16">
        <v>3048</v>
      </c>
      <c r="P18" s="140">
        <v>2022</v>
      </c>
      <c r="Q18" s="121">
        <v>17916</v>
      </c>
      <c r="AA18" s="20"/>
      <c r="AB18"/>
    </row>
    <row r="19" spans="2:49" ht="33.75" customHeight="1" thickBot="1" x14ac:dyDescent="0.35">
      <c r="B19" s="11" t="s">
        <v>13</v>
      </c>
      <c r="C19" s="7">
        <v>5023</v>
      </c>
      <c r="D19" s="5"/>
      <c r="G19" s="41" t="s">
        <v>34</v>
      </c>
      <c r="H19" s="12">
        <v>186</v>
      </c>
      <c r="I19" s="12">
        <v>367</v>
      </c>
      <c r="L19" s="15" t="s">
        <v>24</v>
      </c>
      <c r="M19" s="16">
        <v>4496</v>
      </c>
      <c r="P19" s="140">
        <v>2023</v>
      </c>
      <c r="Q19" s="138">
        <v>23659</v>
      </c>
      <c r="AA19" s="20"/>
      <c r="AB19"/>
      <c r="AD19" s="278" t="s">
        <v>73</v>
      </c>
      <c r="AE19" s="279"/>
      <c r="AF19" s="280"/>
      <c r="AJ19" s="375" t="s">
        <v>74</v>
      </c>
      <c r="AK19" s="376"/>
      <c r="AL19" s="376"/>
      <c r="AM19" s="377"/>
      <c r="AP19" s="320" t="s">
        <v>85</v>
      </c>
      <c r="AQ19" s="321"/>
      <c r="AR19" s="321"/>
      <c r="AS19" s="321"/>
      <c r="AT19" s="367"/>
      <c r="AW19" t="s">
        <v>193</v>
      </c>
    </row>
    <row r="20" spans="2:49" ht="45" x14ac:dyDescent="0.25">
      <c r="B20" s="11">
        <v>2022</v>
      </c>
      <c r="C20" s="7">
        <v>5335</v>
      </c>
      <c r="D20" s="135">
        <f>SUM(C17:C20)</f>
        <v>17786</v>
      </c>
      <c r="G20" s="41" t="s">
        <v>35</v>
      </c>
      <c r="H20" s="12">
        <v>184</v>
      </c>
      <c r="I20" s="12">
        <v>1464</v>
      </c>
      <c r="L20" s="15" t="s">
        <v>25</v>
      </c>
      <c r="M20" s="16">
        <v>5037</v>
      </c>
      <c r="P20" s="15"/>
      <c r="Q20" s="34"/>
      <c r="AA20" s="20"/>
      <c r="AB20"/>
      <c r="AD20" s="17"/>
      <c r="AE20" s="26" t="s">
        <v>453</v>
      </c>
      <c r="AF20" s="26" t="s">
        <v>503</v>
      </c>
      <c r="AJ20" s="17"/>
      <c r="AK20" s="26" t="s">
        <v>234</v>
      </c>
      <c r="AL20" s="26" t="s">
        <v>235</v>
      </c>
      <c r="AM20" s="26" t="s">
        <v>236</v>
      </c>
      <c r="AP20" s="1" t="s">
        <v>1</v>
      </c>
      <c r="AQ20" s="2" t="s">
        <v>435</v>
      </c>
      <c r="AR20" s="2" t="s">
        <v>436</v>
      </c>
      <c r="AS20" s="2" t="s">
        <v>437</v>
      </c>
      <c r="AT20" s="2" t="s">
        <v>438</v>
      </c>
    </row>
    <row r="21" spans="2:49" ht="33.75" customHeight="1" x14ac:dyDescent="0.25">
      <c r="B21" s="11" t="s">
        <v>15</v>
      </c>
      <c r="C21" s="7">
        <v>6444</v>
      </c>
      <c r="D21" s="5"/>
      <c r="G21" s="41" t="s">
        <v>36</v>
      </c>
      <c r="H21" s="12">
        <v>169</v>
      </c>
      <c r="I21" s="12">
        <v>609</v>
      </c>
      <c r="L21" s="15" t="s">
        <v>26</v>
      </c>
      <c r="M21" s="16">
        <v>5335</v>
      </c>
      <c r="P21" s="15"/>
      <c r="Q21" s="121"/>
      <c r="AA21" s="20"/>
      <c r="AB21"/>
      <c r="AD21" s="19" t="s">
        <v>32</v>
      </c>
      <c r="AE21" s="25"/>
      <c r="AF21" s="25"/>
      <c r="AJ21" s="19" t="s">
        <v>32</v>
      </c>
      <c r="AK21" s="25"/>
      <c r="AL21" s="25"/>
      <c r="AM21" s="25"/>
      <c r="AP21" s="4" t="s">
        <v>11</v>
      </c>
      <c r="AQ21" s="5"/>
      <c r="AR21" s="5"/>
      <c r="AS21" s="5"/>
      <c r="AT21" s="5"/>
    </row>
    <row r="22" spans="2:49" ht="33.75" customHeight="1" x14ac:dyDescent="0.25">
      <c r="B22" s="11" t="s">
        <v>16</v>
      </c>
      <c r="C22" s="7">
        <v>6605</v>
      </c>
      <c r="D22" s="12"/>
      <c r="G22" s="41" t="s">
        <v>37</v>
      </c>
      <c r="H22" s="12">
        <v>267</v>
      </c>
      <c r="I22" s="12">
        <v>616</v>
      </c>
      <c r="L22" s="15" t="s">
        <v>27</v>
      </c>
      <c r="M22" s="16">
        <v>6444</v>
      </c>
      <c r="P22" s="15"/>
      <c r="Q22" s="34"/>
      <c r="AA22" s="20"/>
      <c r="AB22"/>
      <c r="AD22" s="19" t="s">
        <v>33</v>
      </c>
      <c r="AE22" s="25"/>
      <c r="AF22" s="25"/>
      <c r="AJ22" s="19" t="s">
        <v>33</v>
      </c>
      <c r="AK22" s="25"/>
      <c r="AL22" s="25"/>
      <c r="AM22" s="25"/>
      <c r="AP22" s="4" t="s">
        <v>12</v>
      </c>
      <c r="AQ22" s="5"/>
      <c r="AR22" s="5"/>
      <c r="AS22" s="5"/>
      <c r="AT22" s="5"/>
    </row>
    <row r="23" spans="2:49" ht="33.75" customHeight="1" x14ac:dyDescent="0.25">
      <c r="B23" s="11" t="s">
        <v>17</v>
      </c>
      <c r="C23" s="7">
        <v>5308</v>
      </c>
      <c r="D23" s="12"/>
      <c r="G23" s="41" t="s">
        <v>38</v>
      </c>
      <c r="H23" s="12">
        <v>227</v>
      </c>
      <c r="I23" s="12">
        <v>415</v>
      </c>
      <c r="L23" s="15" t="s">
        <v>28</v>
      </c>
      <c r="M23" s="16">
        <v>6605</v>
      </c>
      <c r="P23" s="15"/>
      <c r="Q23" s="34"/>
      <c r="AA23" s="20"/>
      <c r="AB23"/>
      <c r="AD23" s="19" t="s">
        <v>34</v>
      </c>
      <c r="AE23" s="25"/>
      <c r="AF23" s="25"/>
      <c r="AJ23" s="19" t="s">
        <v>34</v>
      </c>
      <c r="AK23" s="25"/>
      <c r="AL23" s="25"/>
      <c r="AM23" s="25"/>
      <c r="AP23" s="4" t="s">
        <v>13</v>
      </c>
      <c r="AQ23" s="5"/>
      <c r="AR23" s="5"/>
      <c r="AS23" s="5"/>
      <c r="AT23" s="5"/>
    </row>
    <row r="24" spans="2:49" ht="33.75" customHeight="1" x14ac:dyDescent="0.25">
      <c r="B24" s="11">
        <v>2023</v>
      </c>
      <c r="C24" s="85">
        <v>5302</v>
      </c>
      <c r="D24" s="121">
        <f>SUM(C21:C24)</f>
        <v>23659</v>
      </c>
      <c r="G24" s="42" t="s">
        <v>168</v>
      </c>
      <c r="H24" s="12">
        <v>227</v>
      </c>
      <c r="I24" s="12">
        <v>542</v>
      </c>
      <c r="L24" s="15" t="s">
        <v>166</v>
      </c>
      <c r="M24" s="16">
        <v>5308</v>
      </c>
      <c r="P24" s="15"/>
      <c r="Q24" s="34"/>
      <c r="AA24" s="20"/>
      <c r="AB24"/>
      <c r="AD24" s="19" t="s">
        <v>35</v>
      </c>
      <c r="AE24" s="25"/>
      <c r="AF24" s="25"/>
      <c r="AJ24" s="19" t="s">
        <v>35</v>
      </c>
      <c r="AK24" s="25"/>
      <c r="AL24" s="25"/>
      <c r="AM24" s="25"/>
      <c r="AP24" s="4" t="s">
        <v>14</v>
      </c>
      <c r="AQ24" s="5"/>
      <c r="AR24" s="5"/>
      <c r="AS24" s="5"/>
      <c r="AT24" s="5"/>
    </row>
    <row r="25" spans="2:49" ht="33.75" customHeight="1" x14ac:dyDescent="0.3">
      <c r="G25" s="42" t="s">
        <v>169</v>
      </c>
      <c r="H25" s="47">
        <v>212</v>
      </c>
      <c r="I25" s="47">
        <v>478</v>
      </c>
      <c r="L25" s="15" t="s">
        <v>167</v>
      </c>
      <c r="M25" s="48">
        <v>5302</v>
      </c>
      <c r="N25" s="87">
        <f>SUM(M22:M25)</f>
        <v>23659</v>
      </c>
      <c r="P25" s="15"/>
      <c r="Q25" s="138"/>
      <c r="AA25" s="20"/>
      <c r="AB25"/>
      <c r="AD25" s="19" t="s">
        <v>36</v>
      </c>
      <c r="AE25" s="25"/>
      <c r="AF25" s="25"/>
      <c r="AJ25" s="19" t="s">
        <v>36</v>
      </c>
      <c r="AK25" s="25"/>
      <c r="AL25" s="25"/>
      <c r="AM25" s="25"/>
      <c r="AP25" s="4" t="s">
        <v>15</v>
      </c>
      <c r="AQ25" s="5">
        <v>111</v>
      </c>
      <c r="AR25" s="5">
        <v>66</v>
      </c>
      <c r="AS25" s="5">
        <v>98</v>
      </c>
      <c r="AT25" s="5">
        <v>3</v>
      </c>
    </row>
    <row r="26" spans="2:49" ht="30" customHeight="1" x14ac:dyDescent="0.25">
      <c r="G26" s="176" t="s">
        <v>430</v>
      </c>
      <c r="H26" s="177">
        <v>933</v>
      </c>
      <c r="I26" s="86">
        <v>2051</v>
      </c>
      <c r="AD26" s="19" t="s">
        <v>37</v>
      </c>
      <c r="AE26" s="25">
        <v>186</v>
      </c>
      <c r="AF26" s="25">
        <v>92</v>
      </c>
      <c r="AJ26" s="19" t="s">
        <v>37</v>
      </c>
      <c r="AK26" s="25"/>
      <c r="AL26" s="25"/>
      <c r="AM26" s="25"/>
      <c r="AP26" s="4" t="s">
        <v>16</v>
      </c>
      <c r="AQ26" s="5">
        <v>130</v>
      </c>
      <c r="AR26" s="5">
        <v>47</v>
      </c>
      <c r="AS26" s="5">
        <v>109</v>
      </c>
      <c r="AT26" s="5">
        <v>3</v>
      </c>
    </row>
    <row r="27" spans="2:49" ht="30" customHeight="1" x14ac:dyDescent="0.25">
      <c r="R27" t="s">
        <v>225</v>
      </c>
      <c r="AD27" s="19" t="s">
        <v>38</v>
      </c>
      <c r="AE27" s="25">
        <v>209</v>
      </c>
      <c r="AF27" s="25">
        <v>80</v>
      </c>
      <c r="AJ27" s="19" t="s">
        <v>38</v>
      </c>
      <c r="AK27" s="25">
        <v>167</v>
      </c>
      <c r="AL27" s="25">
        <v>109</v>
      </c>
      <c r="AM27" s="25">
        <v>13</v>
      </c>
      <c r="AP27" s="4" t="s">
        <v>17</v>
      </c>
      <c r="AQ27" s="5">
        <v>121</v>
      </c>
      <c r="AR27" s="5">
        <v>46</v>
      </c>
      <c r="AS27" s="5">
        <v>109</v>
      </c>
      <c r="AT27" s="5">
        <v>2</v>
      </c>
    </row>
    <row r="28" spans="2:49" ht="15.75" thickBot="1" x14ac:dyDescent="0.3">
      <c r="AD28" s="19" t="s">
        <v>75</v>
      </c>
      <c r="AE28" s="25">
        <v>192</v>
      </c>
      <c r="AF28" s="25">
        <v>86</v>
      </c>
      <c r="AJ28" s="19" t="s">
        <v>75</v>
      </c>
      <c r="AK28" s="25">
        <v>152</v>
      </c>
      <c r="AL28" s="25">
        <v>115</v>
      </c>
      <c r="AM28" s="25">
        <v>11</v>
      </c>
      <c r="AP28" s="4" t="s">
        <v>18</v>
      </c>
      <c r="AQ28" s="69">
        <v>111</v>
      </c>
      <c r="AR28" s="69">
        <v>40</v>
      </c>
      <c r="AS28" s="69">
        <v>141</v>
      </c>
      <c r="AT28" s="69">
        <v>3</v>
      </c>
    </row>
    <row r="29" spans="2:49" ht="21.75" customHeight="1" thickBot="1" x14ac:dyDescent="0.3">
      <c r="B29" s="369" t="s">
        <v>348</v>
      </c>
      <c r="C29" s="372" t="s">
        <v>349</v>
      </c>
      <c r="D29" s="373"/>
      <c r="E29" s="373"/>
      <c r="F29" s="373"/>
      <c r="G29" s="373"/>
      <c r="H29" s="374"/>
      <c r="AD29" s="19" t="s">
        <v>169</v>
      </c>
      <c r="AE29" s="50">
        <v>200</v>
      </c>
      <c r="AF29" s="50">
        <v>95</v>
      </c>
      <c r="AG29" s="88">
        <f>AF29*100/295</f>
        <v>32.203389830508478</v>
      </c>
      <c r="AJ29" s="19" t="s">
        <v>169</v>
      </c>
      <c r="AK29" s="50">
        <v>163</v>
      </c>
      <c r="AL29" s="50">
        <v>127</v>
      </c>
      <c r="AM29" s="50">
        <v>5</v>
      </c>
      <c r="AP29" s="89" t="s">
        <v>104</v>
      </c>
      <c r="AQ29">
        <f>AQ25+AQ26+AQ27+AQ28</f>
        <v>473</v>
      </c>
      <c r="AR29">
        <f>AR25+AR26+AR27+AR28</f>
        <v>199</v>
      </c>
      <c r="AS29">
        <f>AS25+AS26+AS27+AS28</f>
        <v>457</v>
      </c>
      <c r="AT29">
        <f>AT25+AT26+AT27+AT28</f>
        <v>11</v>
      </c>
      <c r="AU29">
        <f>AQ29+AR29+AS29+AT29</f>
        <v>1140</v>
      </c>
    </row>
    <row r="30" spans="2:49" ht="15.75" thickBot="1" x14ac:dyDescent="0.3">
      <c r="B30" s="370"/>
      <c r="C30" s="103"/>
      <c r="D30" s="104" t="s">
        <v>350</v>
      </c>
      <c r="E30" s="104" t="s">
        <v>351</v>
      </c>
      <c r="F30" s="104" t="s">
        <v>352</v>
      </c>
      <c r="G30" s="104" t="s">
        <v>353</v>
      </c>
      <c r="H30" s="104" t="s">
        <v>21</v>
      </c>
      <c r="AD30" s="102" t="s">
        <v>430</v>
      </c>
      <c r="AE30" s="38">
        <f>AE26+AE27+AE28+AE29</f>
        <v>787</v>
      </c>
      <c r="AF30" s="38">
        <f>AF26+AF27+AF28+AF29</f>
        <v>353</v>
      </c>
      <c r="AK30" s="88">
        <f>AK29*100/295</f>
        <v>55.254237288135592</v>
      </c>
      <c r="AL30" s="88">
        <f>AL29*100/295</f>
        <v>43.050847457627121</v>
      </c>
      <c r="AM30" s="88">
        <f>AM29*100/295</f>
        <v>1.6949152542372881</v>
      </c>
    </row>
    <row r="31" spans="2:49" ht="27" thickBot="1" x14ac:dyDescent="0.3">
      <c r="B31" s="370"/>
      <c r="C31" s="104" t="s">
        <v>354</v>
      </c>
      <c r="D31" s="105">
        <v>2184</v>
      </c>
      <c r="E31" s="104">
        <v>251</v>
      </c>
      <c r="F31" s="104">
        <v>3</v>
      </c>
      <c r="G31" s="104">
        <v>0</v>
      </c>
      <c r="H31" s="105"/>
    </row>
    <row r="32" spans="2:49" ht="27" thickBot="1" x14ac:dyDescent="0.3">
      <c r="B32" s="370"/>
      <c r="C32" s="104" t="s">
        <v>355</v>
      </c>
      <c r="D32" s="105">
        <v>1942</v>
      </c>
      <c r="E32" s="104">
        <v>470</v>
      </c>
      <c r="F32" s="104">
        <v>28</v>
      </c>
      <c r="G32" s="104">
        <v>4</v>
      </c>
      <c r="H32" s="105"/>
    </row>
    <row r="33" spans="2:57" ht="31.5" customHeight="1" thickBot="1" x14ac:dyDescent="0.3">
      <c r="B33" s="370"/>
      <c r="C33" s="104" t="s">
        <v>356</v>
      </c>
      <c r="D33" s="105">
        <v>2060</v>
      </c>
      <c r="E33" s="104">
        <v>355</v>
      </c>
      <c r="F33" s="104">
        <v>28</v>
      </c>
      <c r="G33" s="104">
        <v>1</v>
      </c>
      <c r="H33" s="105"/>
      <c r="AD33" s="320" t="s">
        <v>83</v>
      </c>
      <c r="AE33" s="321"/>
      <c r="AF33" s="321"/>
      <c r="AG33" s="321"/>
      <c r="AH33" s="321"/>
      <c r="AQ33" s="323" t="s">
        <v>82</v>
      </c>
      <c r="AR33" s="268"/>
      <c r="AS33" s="268"/>
      <c r="AT33" s="268"/>
      <c r="AU33" s="268"/>
      <c r="AV33" s="268"/>
      <c r="AW33" s="268"/>
      <c r="AX33" s="268"/>
      <c r="AY33" s="268"/>
    </row>
    <row r="34" spans="2:57" ht="78" thickBot="1" x14ac:dyDescent="0.3">
      <c r="B34" s="371"/>
      <c r="C34" s="104" t="s">
        <v>357</v>
      </c>
      <c r="D34" s="105">
        <v>1969</v>
      </c>
      <c r="E34" s="104">
        <v>418</v>
      </c>
      <c r="F34" s="104">
        <v>50</v>
      </c>
      <c r="G34" s="104">
        <v>7</v>
      </c>
      <c r="H34" s="105"/>
      <c r="AD34" s="1" t="s">
        <v>1</v>
      </c>
      <c r="AE34" s="2" t="s">
        <v>450</v>
      </c>
      <c r="AF34" s="2" t="s">
        <v>449</v>
      </c>
      <c r="AG34" s="2" t="s">
        <v>448</v>
      </c>
      <c r="AH34" s="2" t="s">
        <v>447</v>
      </c>
      <c r="AQ34" s="1" t="s">
        <v>1</v>
      </c>
      <c r="AR34" s="2" t="s">
        <v>77</v>
      </c>
      <c r="AS34" s="2" t="s">
        <v>78</v>
      </c>
      <c r="AT34" s="2" t="s">
        <v>446</v>
      </c>
      <c r="AU34" s="2" t="s">
        <v>445</v>
      </c>
      <c r="AV34" s="2" t="s">
        <v>80</v>
      </c>
      <c r="AW34" s="2" t="s">
        <v>81</v>
      </c>
      <c r="AX34" s="2" t="s">
        <v>444</v>
      </c>
    </row>
    <row r="35" spans="2:57" x14ac:dyDescent="0.25">
      <c r="AD35" s="4" t="s">
        <v>11</v>
      </c>
      <c r="AE35" s="5"/>
      <c r="AF35" s="5"/>
      <c r="AG35" s="5"/>
      <c r="AH35" s="5"/>
      <c r="AQ35" s="4" t="s">
        <v>11</v>
      </c>
      <c r="AR35" s="5"/>
      <c r="AS35" s="5"/>
      <c r="AT35" s="5"/>
      <c r="AU35" s="5"/>
      <c r="AV35" s="5"/>
      <c r="AW35" s="5"/>
      <c r="AX35" s="5"/>
    </row>
    <row r="36" spans="2:57" x14ac:dyDescent="0.25">
      <c r="AD36" s="4" t="s">
        <v>12</v>
      </c>
      <c r="AE36" s="5"/>
      <c r="AF36" s="5"/>
      <c r="AG36" s="5"/>
      <c r="AH36" s="5"/>
      <c r="AQ36" s="4" t="s">
        <v>12</v>
      </c>
      <c r="AR36" s="5"/>
      <c r="AS36" s="5"/>
      <c r="AT36" s="5"/>
      <c r="AU36" s="5"/>
      <c r="AV36" s="5"/>
      <c r="AW36" s="7"/>
      <c r="AX36" s="7"/>
      <c r="BE36" t="s">
        <v>410</v>
      </c>
    </row>
    <row r="37" spans="2:57" x14ac:dyDescent="0.25">
      <c r="AD37" s="4" t="s">
        <v>13</v>
      </c>
      <c r="AE37" s="5"/>
      <c r="AF37" s="5"/>
      <c r="AG37" s="5"/>
      <c r="AH37" s="5"/>
      <c r="AQ37" s="4" t="s">
        <v>13</v>
      </c>
      <c r="AR37" s="5"/>
      <c r="AS37" s="5"/>
      <c r="AT37" s="5"/>
      <c r="AU37" s="5"/>
      <c r="AV37" s="5"/>
      <c r="AW37" s="5"/>
      <c r="AX37" s="5"/>
    </row>
    <row r="38" spans="2:57" x14ac:dyDescent="0.25">
      <c r="AD38" s="4" t="s">
        <v>14</v>
      </c>
      <c r="AE38" s="5"/>
      <c r="AF38" s="5"/>
      <c r="AG38" s="5"/>
      <c r="AH38" s="5"/>
      <c r="AQ38" s="4" t="s">
        <v>14</v>
      </c>
      <c r="AR38" s="5"/>
      <c r="AS38" s="5"/>
      <c r="AT38" s="5"/>
      <c r="AU38" s="5"/>
      <c r="AV38" s="5"/>
      <c r="AW38" s="7"/>
      <c r="AX38" s="7"/>
    </row>
    <row r="39" spans="2:57" x14ac:dyDescent="0.25">
      <c r="AD39" s="4" t="s">
        <v>15</v>
      </c>
      <c r="AE39" s="5">
        <v>132</v>
      </c>
      <c r="AF39" s="5">
        <v>126</v>
      </c>
      <c r="AG39" s="5">
        <v>18</v>
      </c>
      <c r="AH39" s="5">
        <v>2</v>
      </c>
      <c r="AQ39" s="4" t="s">
        <v>15</v>
      </c>
      <c r="AR39" s="5">
        <v>245</v>
      </c>
      <c r="AS39" s="5">
        <v>1</v>
      </c>
      <c r="AT39" s="5">
        <v>25</v>
      </c>
      <c r="AU39" s="5">
        <v>1</v>
      </c>
      <c r="AV39" s="5">
        <v>4</v>
      </c>
      <c r="AW39" s="5">
        <v>2</v>
      </c>
      <c r="AX39" s="5">
        <v>0</v>
      </c>
    </row>
    <row r="40" spans="2:57" x14ac:dyDescent="0.25">
      <c r="AD40" s="4" t="s">
        <v>16</v>
      </c>
      <c r="AE40" s="5">
        <v>154</v>
      </c>
      <c r="AF40" s="5">
        <v>128</v>
      </c>
      <c r="AG40" s="5">
        <v>7</v>
      </c>
      <c r="AH40" s="5">
        <v>0</v>
      </c>
      <c r="AQ40" s="4" t="s">
        <v>16</v>
      </c>
      <c r="AR40" s="5">
        <v>258</v>
      </c>
      <c r="AS40" s="5">
        <v>3</v>
      </c>
      <c r="AT40" s="5">
        <v>19</v>
      </c>
      <c r="AU40" s="5">
        <v>5</v>
      </c>
      <c r="AV40" s="5">
        <v>1</v>
      </c>
      <c r="AW40" s="5">
        <v>3</v>
      </c>
      <c r="AX40" s="5">
        <v>1</v>
      </c>
    </row>
    <row r="41" spans="2:57" ht="48" customHeight="1" x14ac:dyDescent="0.25">
      <c r="AD41" s="4" t="s">
        <v>17</v>
      </c>
      <c r="AE41" s="5">
        <v>115</v>
      </c>
      <c r="AF41" s="5">
        <v>146</v>
      </c>
      <c r="AG41" s="5">
        <v>14</v>
      </c>
      <c r="AH41" s="5">
        <v>3</v>
      </c>
      <c r="AQ41" s="4" t="s">
        <v>17</v>
      </c>
      <c r="AR41" s="5">
        <v>247</v>
      </c>
      <c r="AS41" s="5">
        <v>2</v>
      </c>
      <c r="AT41" s="5">
        <v>20</v>
      </c>
      <c r="AU41" s="5">
        <v>1</v>
      </c>
      <c r="AV41" s="5">
        <v>6</v>
      </c>
      <c r="AW41" s="5">
        <v>1</v>
      </c>
      <c r="AX41" s="5">
        <v>6</v>
      </c>
    </row>
    <row r="42" spans="2:57" ht="15.75" thickBot="1" x14ac:dyDescent="0.3">
      <c r="AD42" s="4" t="s">
        <v>18</v>
      </c>
      <c r="AE42" s="69">
        <v>115</v>
      </c>
      <c r="AF42" s="69">
        <v>168</v>
      </c>
      <c r="AG42" s="69">
        <v>10</v>
      </c>
      <c r="AH42" s="69">
        <v>2</v>
      </c>
      <c r="AQ42" s="4" t="s">
        <v>18</v>
      </c>
      <c r="AR42" s="69">
        <v>271</v>
      </c>
      <c r="AS42" s="69">
        <v>1</v>
      </c>
      <c r="AT42" s="69">
        <v>15</v>
      </c>
      <c r="AU42" s="69">
        <v>1</v>
      </c>
      <c r="AV42" s="69">
        <v>4</v>
      </c>
      <c r="AW42" s="69">
        <v>2</v>
      </c>
      <c r="AX42" s="69">
        <v>1</v>
      </c>
    </row>
    <row r="43" spans="2:57" x14ac:dyDescent="0.25">
      <c r="AD43" s="89" t="s">
        <v>104</v>
      </c>
      <c r="AE43" s="38">
        <f>AE39+AE40+AE41+AE42</f>
        <v>516</v>
      </c>
      <c r="AF43" s="38">
        <f>AF39+AF40+AF41+AF42</f>
        <v>568</v>
      </c>
      <c r="AG43" s="38">
        <f>AG39+AG40+AG41+AG42</f>
        <v>49</v>
      </c>
      <c r="AH43" s="38">
        <f>AH39+AH40+AH41+AH42</f>
        <v>7</v>
      </c>
      <c r="AI43" s="38">
        <f>SUM(AE43:AH43)</f>
        <v>1140</v>
      </c>
      <c r="AQ43" s="89" t="s">
        <v>104</v>
      </c>
      <c r="AR43" s="86">
        <v>1021</v>
      </c>
      <c r="AS43">
        <f t="shared" ref="AS43:AX43" si="2">SUM(AS39:AS42)</f>
        <v>7</v>
      </c>
      <c r="AT43">
        <f t="shared" si="2"/>
        <v>79</v>
      </c>
      <c r="AU43">
        <f t="shared" si="2"/>
        <v>8</v>
      </c>
      <c r="AV43">
        <f t="shared" si="2"/>
        <v>15</v>
      </c>
      <c r="AW43">
        <f t="shared" si="2"/>
        <v>8</v>
      </c>
      <c r="AX43">
        <f t="shared" si="2"/>
        <v>8</v>
      </c>
      <c r="AY43">
        <v>1146</v>
      </c>
    </row>
    <row r="45" spans="2:57" ht="32.25" customHeight="1" x14ac:dyDescent="0.25">
      <c r="AD45" s="278" t="s">
        <v>86</v>
      </c>
      <c r="AE45" s="280"/>
    </row>
    <row r="46" spans="2:57" ht="15" customHeight="1" x14ac:dyDescent="0.25">
      <c r="AD46" s="21">
        <v>2023</v>
      </c>
      <c r="AE46" s="14" t="s">
        <v>41</v>
      </c>
    </row>
    <row r="47" spans="2:57" x14ac:dyDescent="0.25">
      <c r="AD47" s="22" t="s">
        <v>42</v>
      </c>
      <c r="AE47" s="16"/>
    </row>
    <row r="48" spans="2:57" x14ac:dyDescent="0.25">
      <c r="AD48" s="19" t="s">
        <v>43</v>
      </c>
      <c r="AE48" s="16"/>
    </row>
    <row r="49" spans="2:46" x14ac:dyDescent="0.25">
      <c r="AD49" s="19" t="s">
        <v>44</v>
      </c>
      <c r="AE49" s="16"/>
    </row>
    <row r="50" spans="2:46" x14ac:dyDescent="0.25">
      <c r="AD50" s="19" t="s">
        <v>45</v>
      </c>
      <c r="AE50" s="16"/>
    </row>
    <row r="51" spans="2:46" x14ac:dyDescent="0.25">
      <c r="AD51" s="19" t="s">
        <v>46</v>
      </c>
      <c r="AE51" s="16"/>
    </row>
    <row r="52" spans="2:46" x14ac:dyDescent="0.25">
      <c r="AD52" s="19" t="s">
        <v>47</v>
      </c>
      <c r="AE52" s="16"/>
    </row>
    <row r="53" spans="2:46" x14ac:dyDescent="0.25">
      <c r="AD53" s="19" t="s">
        <v>48</v>
      </c>
      <c r="AE53" s="317">
        <v>354</v>
      </c>
    </row>
    <row r="54" spans="2:46" x14ac:dyDescent="0.25">
      <c r="AD54" s="19" t="s">
        <v>49</v>
      </c>
      <c r="AE54" s="318"/>
    </row>
    <row r="55" spans="2:46" x14ac:dyDescent="0.25">
      <c r="AD55" s="19" t="s">
        <v>50</v>
      </c>
      <c r="AE55" s="319"/>
    </row>
    <row r="56" spans="2:46" x14ac:dyDescent="0.25">
      <c r="AD56" s="19" t="s">
        <v>51</v>
      </c>
      <c r="AE56" s="290">
        <v>298</v>
      </c>
    </row>
    <row r="57" spans="2:46" x14ac:dyDescent="0.25">
      <c r="AD57" s="19" t="s">
        <v>52</v>
      </c>
      <c r="AE57" s="291"/>
    </row>
    <row r="58" spans="2:46" x14ac:dyDescent="0.25">
      <c r="AD58" s="19" t="s">
        <v>53</v>
      </c>
      <c r="AE58" s="292"/>
    </row>
    <row r="61" spans="2:46" s="20" customFormat="1" x14ac:dyDescent="0.25"/>
    <row r="62" spans="2:46" x14ac:dyDescent="0.25">
      <c r="AB62"/>
    </row>
    <row r="63" spans="2:46" ht="23.25" x14ac:dyDescent="0.35">
      <c r="B63" s="313" t="s">
        <v>87</v>
      </c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AG63" s="316" t="s">
        <v>103</v>
      </c>
      <c r="AH63" s="316"/>
      <c r="AI63" s="316"/>
      <c r="AJ63" s="316"/>
      <c r="AK63" s="316"/>
      <c r="AL63" s="316"/>
      <c r="AM63" s="316"/>
      <c r="AN63" s="316"/>
      <c r="AO63" s="316"/>
      <c r="AP63" s="316"/>
      <c r="AQ63" s="316"/>
      <c r="AR63" s="316"/>
      <c r="AS63" s="316"/>
      <c r="AT63" s="316"/>
    </row>
    <row r="66" spans="1:53" ht="51.75" customHeight="1" x14ac:dyDescent="0.25">
      <c r="A66" s="265" t="s">
        <v>88</v>
      </c>
      <c r="B66" s="266"/>
      <c r="C66" s="266"/>
      <c r="D66" s="44"/>
      <c r="G66" s="267" t="s">
        <v>54</v>
      </c>
      <c r="H66" s="268"/>
      <c r="I66" s="268"/>
      <c r="J66" s="268"/>
      <c r="K66" s="268"/>
      <c r="M66" s="278" t="s">
        <v>73</v>
      </c>
      <c r="N66" s="279"/>
      <c r="O66" s="280"/>
      <c r="T66" s="278" t="s">
        <v>102</v>
      </c>
      <c r="U66" s="279"/>
      <c r="V66" s="280"/>
      <c r="W66" s="110"/>
      <c r="X66" s="110"/>
      <c r="Y66" s="110"/>
      <c r="Z66" s="110"/>
      <c r="AC66" s="265" t="s">
        <v>105</v>
      </c>
      <c r="AD66" s="266"/>
      <c r="AE66" s="266"/>
      <c r="AF66" s="139"/>
      <c r="AH66" s="265" t="s">
        <v>106</v>
      </c>
      <c r="AI66" s="266"/>
      <c r="AJ66" s="266"/>
      <c r="AK66" s="266"/>
      <c r="AL66" s="266"/>
      <c r="AM66" s="266"/>
      <c r="AN66" s="266"/>
      <c r="AO66" s="266"/>
      <c r="AQ66" s="267" t="s">
        <v>73</v>
      </c>
      <c r="AR66" s="268"/>
      <c r="AS66" s="268"/>
      <c r="AT66" s="268"/>
      <c r="AU66" s="268"/>
      <c r="AW66" s="278" t="s">
        <v>107</v>
      </c>
      <c r="AX66" s="279"/>
      <c r="AY66" s="279"/>
      <c r="AZ66" s="280"/>
    </row>
    <row r="67" spans="1:53" ht="45" x14ac:dyDescent="0.25">
      <c r="A67" s="31"/>
      <c r="B67" s="24" t="s">
        <v>89</v>
      </c>
      <c r="C67" s="141" t="s">
        <v>90</v>
      </c>
      <c r="D67" s="43"/>
      <c r="E67" s="43"/>
      <c r="G67" s="31"/>
      <c r="H67" s="24" t="s">
        <v>172</v>
      </c>
      <c r="I67" s="26" t="s">
        <v>65</v>
      </c>
      <c r="J67" s="24" t="s">
        <v>72</v>
      </c>
      <c r="K67" s="24" t="s">
        <v>228</v>
      </c>
      <c r="L67" s="90" t="s">
        <v>238</v>
      </c>
      <c r="M67" s="17"/>
      <c r="N67" s="26" t="s">
        <v>454</v>
      </c>
      <c r="O67" s="26" t="s">
        <v>453</v>
      </c>
      <c r="P67" s="90" t="s">
        <v>215</v>
      </c>
      <c r="T67" s="17"/>
      <c r="U67" s="26" t="s">
        <v>462</v>
      </c>
      <c r="V67" s="26" t="s">
        <v>463</v>
      </c>
      <c r="W67" s="92"/>
      <c r="X67" s="92"/>
      <c r="Y67" s="92"/>
      <c r="Z67" s="92"/>
      <c r="AC67" s="31"/>
      <c r="AD67" s="26" t="s">
        <v>89</v>
      </c>
      <c r="AE67" s="26" t="s">
        <v>90</v>
      </c>
      <c r="AF67" s="24" t="s">
        <v>215</v>
      </c>
      <c r="AH67" s="31"/>
      <c r="AI67" s="24" t="s">
        <v>16</v>
      </c>
      <c r="AJ67" s="26" t="s">
        <v>65</v>
      </c>
      <c r="AK67" s="26" t="s">
        <v>217</v>
      </c>
      <c r="AL67" s="26" t="s">
        <v>216</v>
      </c>
      <c r="AM67" s="26" t="s">
        <v>229</v>
      </c>
      <c r="AN67" s="26" t="s">
        <v>230</v>
      </c>
      <c r="AO67" s="26" t="s">
        <v>190</v>
      </c>
      <c r="AQ67" s="17"/>
      <c r="AR67" s="24" t="s">
        <v>218</v>
      </c>
      <c r="AS67" s="24" t="s">
        <v>219</v>
      </c>
      <c r="AT67" s="24" t="s">
        <v>220</v>
      </c>
      <c r="AU67" s="24" t="s">
        <v>221</v>
      </c>
      <c r="AW67" s="17"/>
      <c r="AX67" s="26" t="s">
        <v>308</v>
      </c>
      <c r="AY67" s="26" t="s">
        <v>309</v>
      </c>
      <c r="AZ67" s="26" t="s">
        <v>310</v>
      </c>
    </row>
    <row r="68" spans="1:53" ht="30" x14ac:dyDescent="0.25">
      <c r="A68" s="19" t="s">
        <v>42</v>
      </c>
      <c r="B68" s="12">
        <v>136</v>
      </c>
      <c r="C68" s="12">
        <v>58</v>
      </c>
      <c r="D68" s="86"/>
      <c r="G68" s="19" t="s">
        <v>56</v>
      </c>
      <c r="H68" s="12">
        <v>64</v>
      </c>
      <c r="I68" s="91" t="s">
        <v>239</v>
      </c>
      <c r="J68" s="12">
        <v>64</v>
      </c>
      <c r="K68" s="47">
        <v>66</v>
      </c>
      <c r="L68" s="88">
        <f t="shared" ref="L68:L73" si="3">K68*100/450</f>
        <v>14.666666666666666</v>
      </c>
      <c r="M68" s="19" t="s">
        <v>37</v>
      </c>
      <c r="N68" s="25">
        <v>168</v>
      </c>
      <c r="O68" s="25">
        <v>451</v>
      </c>
      <c r="T68" s="19" t="s">
        <v>37</v>
      </c>
      <c r="U68" s="25">
        <v>136</v>
      </c>
      <c r="V68" s="25">
        <v>483</v>
      </c>
      <c r="W68" s="38"/>
      <c r="X68" s="38"/>
      <c r="Y68" s="38"/>
      <c r="Z68" s="38"/>
      <c r="AC68" s="33" t="s">
        <v>42</v>
      </c>
      <c r="AD68" s="12">
        <v>37</v>
      </c>
      <c r="AE68" s="12">
        <v>60</v>
      </c>
      <c r="AF68" s="12">
        <f>SUM(AD68:AE68)</f>
        <v>97</v>
      </c>
      <c r="AH68" s="33" t="s">
        <v>56</v>
      </c>
      <c r="AI68" s="12">
        <v>24</v>
      </c>
      <c r="AJ68" s="101" t="s">
        <v>302</v>
      </c>
      <c r="AK68" s="12">
        <v>12</v>
      </c>
      <c r="AL68" s="12">
        <v>23</v>
      </c>
      <c r="AM68" s="47">
        <v>3</v>
      </c>
      <c r="AN68" s="47">
        <v>11</v>
      </c>
      <c r="AO68" s="47">
        <f t="shared" ref="AO68:AO73" si="4">AM68+AN68</f>
        <v>14</v>
      </c>
      <c r="AP68">
        <f t="shared" ref="AP68:AP73" si="5">AO68*100/180</f>
        <v>7.7777777777777777</v>
      </c>
      <c r="AQ68" s="33"/>
      <c r="AR68" s="25"/>
      <c r="AS68" s="25"/>
      <c r="AT68" s="25"/>
      <c r="AU68" s="25"/>
      <c r="AW68" s="33" t="s">
        <v>32</v>
      </c>
      <c r="AX68" s="25"/>
      <c r="AY68" s="25"/>
      <c r="AZ68" s="25"/>
    </row>
    <row r="69" spans="1:53" ht="30" x14ac:dyDescent="0.25">
      <c r="A69" s="19" t="s">
        <v>43</v>
      </c>
      <c r="B69" s="12">
        <v>132</v>
      </c>
      <c r="C69" s="12">
        <v>64</v>
      </c>
      <c r="G69" s="19" t="s">
        <v>57</v>
      </c>
      <c r="H69" s="12">
        <v>74</v>
      </c>
      <c r="I69" s="91" t="s">
        <v>240</v>
      </c>
      <c r="J69" s="12">
        <v>119</v>
      </c>
      <c r="K69" s="47">
        <v>88</v>
      </c>
      <c r="L69" s="88">
        <f t="shared" si="3"/>
        <v>19.555555555555557</v>
      </c>
      <c r="M69" s="19" t="s">
        <v>38</v>
      </c>
      <c r="N69" s="25">
        <v>145</v>
      </c>
      <c r="O69" s="25">
        <v>413</v>
      </c>
      <c r="T69" s="19" t="s">
        <v>38</v>
      </c>
      <c r="U69" s="25">
        <v>391</v>
      </c>
      <c r="V69" s="25">
        <v>167</v>
      </c>
      <c r="W69" s="38"/>
      <c r="X69" s="38"/>
      <c r="Y69" s="38"/>
      <c r="Z69" s="38"/>
      <c r="AC69" s="33" t="s">
        <v>43</v>
      </c>
      <c r="AD69" s="12">
        <v>42</v>
      </c>
      <c r="AE69" s="12">
        <v>32</v>
      </c>
      <c r="AF69" s="12">
        <f>SUM(AD69:AE69)</f>
        <v>74</v>
      </c>
      <c r="AH69" s="33" t="s">
        <v>57</v>
      </c>
      <c r="AI69" s="12">
        <v>31</v>
      </c>
      <c r="AJ69" s="101" t="s">
        <v>303</v>
      </c>
      <c r="AK69" s="12">
        <v>30</v>
      </c>
      <c r="AL69" s="12">
        <v>82</v>
      </c>
      <c r="AM69" s="47">
        <v>22</v>
      </c>
      <c r="AN69" s="47">
        <v>28</v>
      </c>
      <c r="AO69" s="47">
        <f t="shared" si="4"/>
        <v>50</v>
      </c>
      <c r="AP69">
        <f t="shared" si="5"/>
        <v>27.777777777777779</v>
      </c>
      <c r="AQ69" s="33"/>
      <c r="AR69" s="25"/>
      <c r="AS69" s="25"/>
      <c r="AT69" s="25"/>
      <c r="AU69" s="25"/>
      <c r="AW69" s="33" t="s">
        <v>33</v>
      </c>
      <c r="AX69" s="25"/>
      <c r="AY69" s="25"/>
      <c r="AZ69" s="25"/>
    </row>
    <row r="70" spans="1:53" ht="30" x14ac:dyDescent="0.25">
      <c r="A70" s="19" t="s">
        <v>44</v>
      </c>
      <c r="B70" s="12">
        <v>172</v>
      </c>
      <c r="C70" s="12">
        <v>57</v>
      </c>
      <c r="G70" s="19" t="s">
        <v>58</v>
      </c>
      <c r="H70" s="12">
        <v>78</v>
      </c>
      <c r="I70" s="91" t="s">
        <v>241</v>
      </c>
      <c r="J70" s="12">
        <v>128</v>
      </c>
      <c r="K70" s="47">
        <v>107</v>
      </c>
      <c r="L70" s="88">
        <f t="shared" si="3"/>
        <v>23.777777777777779</v>
      </c>
      <c r="M70" s="19" t="s">
        <v>75</v>
      </c>
      <c r="N70" s="25">
        <v>134</v>
      </c>
      <c r="O70" s="25">
        <v>405</v>
      </c>
      <c r="T70" s="19" t="s">
        <v>75</v>
      </c>
      <c r="U70" s="25">
        <v>380</v>
      </c>
      <c r="V70" s="25">
        <v>159</v>
      </c>
      <c r="W70" s="38"/>
      <c r="X70" s="38"/>
      <c r="Y70" s="38"/>
      <c r="Z70" s="38"/>
      <c r="AC70" s="33" t="s">
        <v>44</v>
      </c>
      <c r="AD70" s="12">
        <v>38</v>
      </c>
      <c r="AE70" s="12">
        <v>60</v>
      </c>
      <c r="AF70" s="12">
        <f>SUM(AD70:AE70)</f>
        <v>98</v>
      </c>
      <c r="AH70" s="33" t="s">
        <v>58</v>
      </c>
      <c r="AI70" s="12">
        <v>49</v>
      </c>
      <c r="AJ70" s="101" t="s">
        <v>304</v>
      </c>
      <c r="AK70" s="12">
        <v>31</v>
      </c>
      <c r="AL70" s="12">
        <v>49</v>
      </c>
      <c r="AM70" s="47">
        <v>29</v>
      </c>
      <c r="AN70" s="47">
        <v>17</v>
      </c>
      <c r="AO70" s="47">
        <f t="shared" si="4"/>
        <v>46</v>
      </c>
      <c r="AP70">
        <f t="shared" si="5"/>
        <v>25.555555555555557</v>
      </c>
      <c r="AQ70" s="33"/>
      <c r="AR70" s="25"/>
      <c r="AS70" s="25"/>
      <c r="AT70" s="25"/>
      <c r="AU70" s="25"/>
      <c r="AW70" s="33" t="s">
        <v>34</v>
      </c>
      <c r="AX70" s="25"/>
      <c r="AY70" s="25"/>
      <c r="AZ70" s="25"/>
    </row>
    <row r="71" spans="1:53" ht="30" x14ac:dyDescent="0.25">
      <c r="A71" s="19" t="s">
        <v>45</v>
      </c>
      <c r="B71" s="12">
        <v>140</v>
      </c>
      <c r="C71" s="12">
        <v>38</v>
      </c>
      <c r="G71" s="19" t="s">
        <v>59</v>
      </c>
      <c r="H71" s="12">
        <v>52</v>
      </c>
      <c r="I71" s="91" t="s">
        <v>242</v>
      </c>
      <c r="J71" s="12">
        <v>104</v>
      </c>
      <c r="K71" s="47">
        <v>90</v>
      </c>
      <c r="L71" s="88">
        <f t="shared" si="3"/>
        <v>20</v>
      </c>
      <c r="M71" s="19" t="s">
        <v>169</v>
      </c>
      <c r="N71" s="50">
        <v>138</v>
      </c>
      <c r="O71" s="50">
        <v>312</v>
      </c>
      <c r="T71" s="19" t="s">
        <v>169</v>
      </c>
      <c r="U71" s="50">
        <v>324</v>
      </c>
      <c r="V71" s="50">
        <v>126</v>
      </c>
      <c r="W71" s="38"/>
      <c r="X71" s="38"/>
      <c r="Y71" s="38"/>
      <c r="Z71" s="38"/>
      <c r="AC71" s="33" t="s">
        <v>45</v>
      </c>
      <c r="AD71" s="12">
        <v>39</v>
      </c>
      <c r="AE71" s="12">
        <v>41</v>
      </c>
      <c r="AF71" s="12">
        <f>SUM(AD71:AE71)</f>
        <v>80</v>
      </c>
      <c r="AH71" s="33" t="s">
        <v>59</v>
      </c>
      <c r="AI71" s="12">
        <v>25</v>
      </c>
      <c r="AJ71" s="101" t="s">
        <v>305</v>
      </c>
      <c r="AK71" s="12">
        <v>26</v>
      </c>
      <c r="AL71" s="12">
        <v>25</v>
      </c>
      <c r="AM71" s="47">
        <v>26</v>
      </c>
      <c r="AN71" s="47">
        <v>14</v>
      </c>
      <c r="AO71" s="47">
        <f t="shared" si="4"/>
        <v>40</v>
      </c>
      <c r="AP71">
        <f t="shared" si="5"/>
        <v>22.222222222222221</v>
      </c>
      <c r="AQ71" s="33"/>
      <c r="AR71" s="25"/>
      <c r="AS71" s="25"/>
      <c r="AT71" s="25"/>
      <c r="AU71" s="25"/>
      <c r="AW71" s="33" t="s">
        <v>35</v>
      </c>
      <c r="AX71" s="25"/>
      <c r="AY71" s="25"/>
      <c r="AZ71" s="25"/>
    </row>
    <row r="72" spans="1:53" ht="30" x14ac:dyDescent="0.25">
      <c r="A72" s="19" t="s">
        <v>46</v>
      </c>
      <c r="B72" s="12">
        <v>153</v>
      </c>
      <c r="C72" s="12">
        <v>46</v>
      </c>
      <c r="G72" s="19" t="s">
        <v>60</v>
      </c>
      <c r="H72" s="12">
        <v>82</v>
      </c>
      <c r="I72" s="91" t="s">
        <v>243</v>
      </c>
      <c r="J72" s="12">
        <v>61</v>
      </c>
      <c r="K72" s="47">
        <v>66</v>
      </c>
      <c r="L72" s="88">
        <f t="shared" si="3"/>
        <v>14.666666666666666</v>
      </c>
      <c r="M72" s="102" t="s">
        <v>104</v>
      </c>
      <c r="N72">
        <f>N68+N69+N70+N71</f>
        <v>585</v>
      </c>
      <c r="O72" s="86">
        <v>1581</v>
      </c>
      <c r="P72" s="86">
        <v>2166</v>
      </c>
      <c r="T72" s="153" t="s">
        <v>430</v>
      </c>
      <c r="U72" s="154">
        <v>1231</v>
      </c>
      <c r="V72" s="155">
        <v>935</v>
      </c>
      <c r="W72" s="38"/>
      <c r="X72" s="38"/>
      <c r="Y72" s="38"/>
      <c r="Z72" s="38"/>
      <c r="AC72" s="33" t="s">
        <v>46</v>
      </c>
      <c r="AD72" s="12">
        <v>47</v>
      </c>
      <c r="AE72" s="12">
        <v>34</v>
      </c>
      <c r="AF72" s="12">
        <f t="shared" ref="AF72:AF79" si="6">SUM(AD72:AE72)</f>
        <v>81</v>
      </c>
      <c r="AH72" s="33" t="s">
        <v>60</v>
      </c>
      <c r="AI72" s="12">
        <v>26</v>
      </c>
      <c r="AJ72" s="101" t="s">
        <v>306</v>
      </c>
      <c r="AK72" s="12">
        <v>17</v>
      </c>
      <c r="AL72" s="12">
        <v>9</v>
      </c>
      <c r="AM72" s="47">
        <v>17</v>
      </c>
      <c r="AN72" s="47">
        <v>8</v>
      </c>
      <c r="AO72" s="47">
        <f t="shared" si="4"/>
        <v>25</v>
      </c>
      <c r="AP72">
        <f t="shared" si="5"/>
        <v>13.888888888888889</v>
      </c>
      <c r="AQ72" s="33"/>
      <c r="AR72" s="25"/>
      <c r="AS72" s="25"/>
      <c r="AT72" s="25"/>
      <c r="AU72" s="25"/>
      <c r="AW72" s="33" t="s">
        <v>36</v>
      </c>
      <c r="AX72" s="25"/>
      <c r="AY72" s="25"/>
      <c r="AZ72" s="25"/>
    </row>
    <row r="73" spans="1:53" ht="30.75" thickBot="1" x14ac:dyDescent="0.3">
      <c r="A73" s="19" t="s">
        <v>47</v>
      </c>
      <c r="B73" s="12">
        <v>129</v>
      </c>
      <c r="C73" s="12">
        <v>52</v>
      </c>
      <c r="G73" s="19" t="s">
        <v>61</v>
      </c>
      <c r="H73" s="12">
        <v>53</v>
      </c>
      <c r="I73" s="91" t="s">
        <v>244</v>
      </c>
      <c r="J73" s="12">
        <v>63</v>
      </c>
      <c r="K73" s="47">
        <v>33</v>
      </c>
      <c r="L73" s="88">
        <f t="shared" si="3"/>
        <v>7.333333333333333</v>
      </c>
      <c r="W73" s="38"/>
      <c r="X73" s="38"/>
      <c r="Y73" s="38"/>
      <c r="Z73" s="38"/>
      <c r="AC73" s="33" t="s">
        <v>47</v>
      </c>
      <c r="AD73" s="12">
        <v>49</v>
      </c>
      <c r="AE73" s="12">
        <v>52</v>
      </c>
      <c r="AF73" s="12">
        <f t="shared" si="6"/>
        <v>101</v>
      </c>
      <c r="AH73" s="33" t="s">
        <v>61</v>
      </c>
      <c r="AI73" s="12">
        <v>46</v>
      </c>
      <c r="AJ73" s="101" t="s">
        <v>307</v>
      </c>
      <c r="AK73" s="12">
        <v>6</v>
      </c>
      <c r="AL73" s="12">
        <v>1</v>
      </c>
      <c r="AM73" s="47">
        <v>5</v>
      </c>
      <c r="AN73" s="47">
        <v>0</v>
      </c>
      <c r="AO73" s="47">
        <f t="shared" si="4"/>
        <v>5</v>
      </c>
      <c r="AP73">
        <f t="shared" si="5"/>
        <v>2.7777777777777777</v>
      </c>
      <c r="AQ73" s="33" t="s">
        <v>37</v>
      </c>
      <c r="AR73" s="25"/>
      <c r="AS73" s="25"/>
      <c r="AT73" s="25"/>
      <c r="AU73" s="25"/>
      <c r="AW73" s="33" t="s">
        <v>37</v>
      </c>
      <c r="AX73" s="25"/>
      <c r="AY73" s="25"/>
      <c r="AZ73" s="25"/>
    </row>
    <row r="74" spans="1:53" ht="21" x14ac:dyDescent="0.35">
      <c r="A74" s="19" t="s">
        <v>48</v>
      </c>
      <c r="B74" s="12">
        <v>124</v>
      </c>
      <c r="C74" s="12">
        <v>46</v>
      </c>
      <c r="G74" s="144" t="s">
        <v>62</v>
      </c>
      <c r="H74" s="12">
        <v>50</v>
      </c>
      <c r="I74" s="12"/>
      <c r="J74" s="12"/>
      <c r="K74" s="12"/>
      <c r="W74" s="38"/>
      <c r="X74" s="38"/>
      <c r="Y74" s="38"/>
      <c r="Z74" s="38"/>
      <c r="AC74" s="33" t="s">
        <v>48</v>
      </c>
      <c r="AD74" s="12">
        <v>51</v>
      </c>
      <c r="AE74" s="12">
        <v>52</v>
      </c>
      <c r="AF74" s="34">
        <f t="shared" si="6"/>
        <v>103</v>
      </c>
      <c r="AH74" s="33" t="s">
        <v>62</v>
      </c>
      <c r="AI74" s="12">
        <v>20</v>
      </c>
      <c r="AJ74" s="12"/>
      <c r="AK74" s="12"/>
      <c r="AL74" s="12"/>
      <c r="AM74" s="47"/>
      <c r="AN74" s="47"/>
      <c r="AO74" s="47"/>
      <c r="AQ74" s="33" t="s">
        <v>38</v>
      </c>
      <c r="AR74" s="25">
        <v>86</v>
      </c>
      <c r="AS74" s="25">
        <v>176</v>
      </c>
      <c r="AT74" s="25">
        <v>0</v>
      </c>
      <c r="AU74" s="25">
        <v>0</v>
      </c>
      <c r="AW74" s="33" t="s">
        <v>38</v>
      </c>
      <c r="AX74" s="25">
        <v>147</v>
      </c>
      <c r="AY74" s="25">
        <v>97</v>
      </c>
      <c r="AZ74" s="25">
        <v>18</v>
      </c>
      <c r="BA74" s="76">
        <f>SUM(AX75+AY75+AZ75)</f>
        <v>311</v>
      </c>
    </row>
    <row r="75" spans="1:53" ht="15.75" customHeight="1" thickBot="1" x14ac:dyDescent="0.4">
      <c r="A75" s="19" t="s">
        <v>49</v>
      </c>
      <c r="B75" s="12">
        <v>158</v>
      </c>
      <c r="C75" s="12">
        <v>42</v>
      </c>
      <c r="G75" s="145" t="s">
        <v>63</v>
      </c>
      <c r="H75" s="12">
        <v>40</v>
      </c>
      <c r="I75" s="12"/>
      <c r="J75" s="12"/>
      <c r="K75" s="12"/>
      <c r="W75" s="38"/>
      <c r="X75" s="38"/>
      <c r="Y75" s="38"/>
      <c r="Z75" s="38"/>
      <c r="AC75" s="33" t="s">
        <v>49</v>
      </c>
      <c r="AD75" s="12">
        <v>36</v>
      </c>
      <c r="AE75" s="12">
        <v>78</v>
      </c>
      <c r="AF75" s="34">
        <f t="shared" si="6"/>
        <v>114</v>
      </c>
      <c r="AH75" s="34" t="s">
        <v>63</v>
      </c>
      <c r="AI75" s="12">
        <v>18</v>
      </c>
      <c r="AJ75" s="12"/>
      <c r="AK75" s="12"/>
      <c r="AL75" s="12"/>
      <c r="AM75" s="47"/>
      <c r="AN75" s="47"/>
      <c r="AO75" s="74"/>
      <c r="AQ75" s="33" t="s">
        <v>75</v>
      </c>
      <c r="AR75" s="25">
        <v>46</v>
      </c>
      <c r="AS75" s="25">
        <v>76</v>
      </c>
      <c r="AT75" s="25">
        <v>56</v>
      </c>
      <c r="AU75" s="25">
        <v>133</v>
      </c>
      <c r="AW75" s="33" t="s">
        <v>75</v>
      </c>
      <c r="AX75" s="25">
        <v>152</v>
      </c>
      <c r="AY75" s="25">
        <v>153</v>
      </c>
      <c r="AZ75" s="75">
        <v>6</v>
      </c>
      <c r="BA75" s="77"/>
    </row>
    <row r="76" spans="1:53" ht="15.75" customHeight="1" thickBot="1" x14ac:dyDescent="0.4">
      <c r="A76" s="19" t="s">
        <v>50</v>
      </c>
      <c r="B76" s="12">
        <v>130</v>
      </c>
      <c r="C76" s="12">
        <v>39</v>
      </c>
      <c r="G76" s="145" t="s">
        <v>64</v>
      </c>
      <c r="H76" s="12">
        <v>65</v>
      </c>
      <c r="I76" s="12"/>
      <c r="J76" s="12"/>
      <c r="K76" s="12"/>
      <c r="W76" s="94"/>
      <c r="X76" s="94"/>
      <c r="Y76" s="94"/>
      <c r="Z76" s="94"/>
      <c r="AC76" s="33" t="s">
        <v>50</v>
      </c>
      <c r="AD76" s="12">
        <v>35</v>
      </c>
      <c r="AE76" s="12">
        <v>59</v>
      </c>
      <c r="AF76" s="34">
        <f t="shared" si="6"/>
        <v>94</v>
      </c>
      <c r="AH76" s="34" t="s">
        <v>64</v>
      </c>
      <c r="AI76" s="12">
        <v>23</v>
      </c>
      <c r="AJ76" s="12" t="s">
        <v>104</v>
      </c>
      <c r="AK76" s="66">
        <f>SUM(AK68:AK73)</f>
        <v>122</v>
      </c>
      <c r="AL76" s="66">
        <f>SUM(AL68:AL73)</f>
        <v>189</v>
      </c>
      <c r="AM76" s="67">
        <f>SUM(AM68:AM73)</f>
        <v>102</v>
      </c>
      <c r="AN76" s="78">
        <f>SUM(AN68:AN73)</f>
        <v>78</v>
      </c>
      <c r="AO76" s="67">
        <f>SUM(AO68:AO73)</f>
        <v>180</v>
      </c>
      <c r="AQ76" s="33" t="s">
        <v>169</v>
      </c>
      <c r="AR76" s="50">
        <v>43</v>
      </c>
      <c r="AS76" s="50">
        <v>59</v>
      </c>
      <c r="AT76" s="50">
        <v>46</v>
      </c>
      <c r="AU76" s="50">
        <v>32</v>
      </c>
      <c r="AW76" s="33" t="s">
        <v>169</v>
      </c>
      <c r="AX76" s="50">
        <v>103</v>
      </c>
      <c r="AY76" s="50">
        <v>72</v>
      </c>
      <c r="AZ76" s="50">
        <v>5</v>
      </c>
      <c r="BA76" s="76">
        <f>SUM(AX76:AZ76)</f>
        <v>180</v>
      </c>
    </row>
    <row r="77" spans="1:53" ht="30" x14ac:dyDescent="0.25">
      <c r="A77" s="15" t="s">
        <v>51</v>
      </c>
      <c r="B77" s="47">
        <v>147</v>
      </c>
      <c r="C77" s="73">
        <v>33</v>
      </c>
      <c r="E77" s="88"/>
      <c r="AC77" s="99" t="s">
        <v>51</v>
      </c>
      <c r="AD77" s="47">
        <v>46</v>
      </c>
      <c r="AE77" s="47">
        <v>20</v>
      </c>
      <c r="AF77" s="65">
        <f t="shared" si="6"/>
        <v>66</v>
      </c>
      <c r="AQ77" s="108" t="s">
        <v>364</v>
      </c>
      <c r="AR77">
        <v>89</v>
      </c>
      <c r="AS77">
        <f>AR77*100/180</f>
        <v>49.444444444444443</v>
      </c>
      <c r="AX77" s="33">
        <f>AX76*100/180</f>
        <v>57.222222222222221</v>
      </c>
      <c r="AY77" s="33">
        <f>AY76*100/180</f>
        <v>40</v>
      </c>
      <c r="AZ77" s="33">
        <f>AZ76*100/180</f>
        <v>2.7777777777777777</v>
      </c>
      <c r="BA77" s="25"/>
    </row>
    <row r="78" spans="1:53" ht="30" x14ac:dyDescent="0.25">
      <c r="A78" s="15" t="s">
        <v>52</v>
      </c>
      <c r="B78" s="47">
        <v>117</v>
      </c>
      <c r="C78" s="47">
        <v>32</v>
      </c>
      <c r="E78" s="88"/>
      <c r="AC78" s="99" t="s">
        <v>52</v>
      </c>
      <c r="AD78" s="47">
        <v>32</v>
      </c>
      <c r="AE78" s="47">
        <v>30</v>
      </c>
      <c r="AF78" s="65">
        <f t="shared" si="6"/>
        <v>62</v>
      </c>
      <c r="AQ78" s="108" t="s">
        <v>365</v>
      </c>
      <c r="AR78">
        <v>91</v>
      </c>
      <c r="AS78">
        <f>AR78*100/180</f>
        <v>50.555555555555557</v>
      </c>
    </row>
    <row r="79" spans="1:53" ht="15.75" thickBot="1" x14ac:dyDescent="0.3">
      <c r="A79" s="15" t="s">
        <v>53</v>
      </c>
      <c r="B79" s="47">
        <v>80</v>
      </c>
      <c r="C79" s="47">
        <v>41</v>
      </c>
      <c r="E79" s="88"/>
      <c r="AC79" s="99" t="s">
        <v>53</v>
      </c>
      <c r="AD79" s="47">
        <v>24</v>
      </c>
      <c r="AE79" s="47">
        <v>28</v>
      </c>
      <c r="AF79" s="65">
        <f t="shared" si="6"/>
        <v>52</v>
      </c>
    </row>
    <row r="80" spans="1:53" ht="15.75" thickBot="1" x14ac:dyDescent="0.3">
      <c r="A80" s="19" t="s">
        <v>452</v>
      </c>
      <c r="B80" s="16">
        <v>1618</v>
      </c>
      <c r="C80" s="12"/>
      <c r="AC80" s="33" t="s">
        <v>430</v>
      </c>
      <c r="AD80" s="66">
        <f>SUM(AD68:AD79)</f>
        <v>476</v>
      </c>
      <c r="AE80" s="66">
        <f>SUM(AE68:AE79)</f>
        <v>546</v>
      </c>
      <c r="AF80" s="67">
        <f>SUM(AD80:AE80)</f>
        <v>1022</v>
      </c>
    </row>
    <row r="81" spans="1:49" x14ac:dyDescent="0.25">
      <c r="A81" s="136" t="s">
        <v>451</v>
      </c>
      <c r="C81" s="146">
        <v>548</v>
      </c>
      <c r="D81" s="86">
        <f>SUM(B80,C81)</f>
        <v>2166</v>
      </c>
    </row>
    <row r="84" spans="1:49" ht="15.75" thickBot="1" x14ac:dyDescent="0.3"/>
    <row r="85" spans="1:49" ht="43.5" customHeight="1" thickBot="1" x14ac:dyDescent="0.3">
      <c r="B85" s="320" t="s">
        <v>96</v>
      </c>
      <c r="C85" s="321"/>
      <c r="D85" s="321"/>
      <c r="E85" s="321"/>
      <c r="F85" s="321"/>
      <c r="H85" s="323" t="s">
        <v>93</v>
      </c>
      <c r="I85" s="268"/>
      <c r="J85" s="268"/>
      <c r="K85" s="268"/>
      <c r="L85" s="268"/>
      <c r="M85" s="268"/>
      <c r="N85" s="268"/>
      <c r="P85" s="278" t="s">
        <v>91</v>
      </c>
      <c r="Q85" s="279"/>
      <c r="R85" s="279"/>
      <c r="S85" s="280"/>
      <c r="AD85" s="341" t="s">
        <v>95</v>
      </c>
      <c r="AE85" s="342"/>
      <c r="AF85" s="342"/>
      <c r="AG85" s="342"/>
      <c r="AH85" s="342"/>
      <c r="AI85" s="342"/>
      <c r="AJ85" s="342"/>
      <c r="AP85" s="281" t="s">
        <v>98</v>
      </c>
      <c r="AQ85" s="282"/>
      <c r="AR85" s="282"/>
      <c r="AS85" s="282"/>
      <c r="AT85" s="282"/>
      <c r="AU85" s="282"/>
      <c r="AV85" s="282"/>
      <c r="AW85" s="44"/>
    </row>
    <row r="86" spans="1:49" ht="35.25" customHeight="1" x14ac:dyDescent="0.25">
      <c r="B86" s="1" t="s">
        <v>1</v>
      </c>
      <c r="C86" s="2" t="s">
        <v>450</v>
      </c>
      <c r="D86" s="2" t="s">
        <v>449</v>
      </c>
      <c r="E86" s="2" t="s">
        <v>464</v>
      </c>
      <c r="F86" s="2" t="s">
        <v>447</v>
      </c>
      <c r="H86" s="1" t="s">
        <v>1</v>
      </c>
      <c r="I86" s="2" t="s">
        <v>469</v>
      </c>
      <c r="J86" s="2" t="s">
        <v>470</v>
      </c>
      <c r="K86" s="2" t="s">
        <v>126</v>
      </c>
      <c r="L86" s="2" t="s">
        <v>94</v>
      </c>
      <c r="M86" s="2" t="s">
        <v>471</v>
      </c>
      <c r="N86" s="2" t="s">
        <v>173</v>
      </c>
      <c r="P86" s="17"/>
      <c r="Q86" s="26" t="s">
        <v>457</v>
      </c>
      <c r="R86" s="26" t="s">
        <v>456</v>
      </c>
      <c r="S86" s="26" t="s">
        <v>455</v>
      </c>
      <c r="AD86" s="1" t="s">
        <v>1</v>
      </c>
      <c r="AE86" s="2" t="s">
        <v>443</v>
      </c>
      <c r="AF86" s="2" t="s">
        <v>442</v>
      </c>
      <c r="AG86" s="2" t="s">
        <v>458</v>
      </c>
      <c r="AH86" s="2" t="s">
        <v>439</v>
      </c>
      <c r="AI86" s="2" t="s">
        <v>440</v>
      </c>
      <c r="AJ86" s="2" t="s">
        <v>92</v>
      </c>
      <c r="AP86" s="1" t="s">
        <v>1</v>
      </c>
      <c r="AQ86" s="2" t="s">
        <v>77</v>
      </c>
      <c r="AR86" s="2" t="s">
        <v>78</v>
      </c>
      <c r="AS86" s="2" t="s">
        <v>79</v>
      </c>
      <c r="AT86" s="2" t="s">
        <v>80</v>
      </c>
      <c r="AU86" s="2" t="s">
        <v>81</v>
      </c>
      <c r="AV86" s="2" t="s">
        <v>175</v>
      </c>
    </row>
    <row r="87" spans="1:49" ht="19.5" customHeight="1" x14ac:dyDescent="0.25">
      <c r="B87" s="4" t="s">
        <v>15</v>
      </c>
      <c r="C87" s="5">
        <v>62</v>
      </c>
      <c r="D87" s="5">
        <v>153</v>
      </c>
      <c r="E87" s="5">
        <v>14</v>
      </c>
      <c r="F87" s="5">
        <v>0</v>
      </c>
      <c r="H87" s="4" t="s">
        <v>15</v>
      </c>
      <c r="I87" s="5">
        <v>4</v>
      </c>
      <c r="J87" s="5">
        <v>13</v>
      </c>
      <c r="K87" s="5">
        <v>7</v>
      </c>
      <c r="L87" s="5">
        <v>2</v>
      </c>
      <c r="M87" s="5">
        <v>0</v>
      </c>
      <c r="N87" s="5">
        <v>0</v>
      </c>
      <c r="P87" s="19" t="s">
        <v>37</v>
      </c>
      <c r="Q87" s="25">
        <v>271</v>
      </c>
      <c r="R87" s="25">
        <v>309</v>
      </c>
      <c r="S87" s="25">
        <v>39</v>
      </c>
      <c r="AD87" s="4" t="s">
        <v>15</v>
      </c>
      <c r="AE87" s="5">
        <v>265</v>
      </c>
      <c r="AF87" s="5">
        <v>65</v>
      </c>
      <c r="AG87" s="5">
        <v>12</v>
      </c>
      <c r="AH87" s="5">
        <v>68</v>
      </c>
      <c r="AI87" s="5">
        <v>10</v>
      </c>
      <c r="AJ87" s="5"/>
      <c r="AP87" s="4" t="s">
        <v>15</v>
      </c>
      <c r="AQ87" s="5">
        <v>220</v>
      </c>
      <c r="AR87" s="5">
        <v>0</v>
      </c>
      <c r="AS87" s="5">
        <v>34</v>
      </c>
      <c r="AT87" s="5">
        <v>6</v>
      </c>
      <c r="AU87" s="5">
        <v>4</v>
      </c>
      <c r="AV87" s="5">
        <v>5</v>
      </c>
    </row>
    <row r="88" spans="1:49" ht="19.5" customHeight="1" x14ac:dyDescent="0.25">
      <c r="B88" s="4" t="s">
        <v>16</v>
      </c>
      <c r="C88" s="5">
        <v>33</v>
      </c>
      <c r="D88" s="5">
        <v>129</v>
      </c>
      <c r="E88" s="5">
        <v>5</v>
      </c>
      <c r="F88" s="5">
        <v>0</v>
      </c>
      <c r="H88" s="4" t="s">
        <v>16</v>
      </c>
      <c r="I88" s="5">
        <v>12</v>
      </c>
      <c r="J88" s="5">
        <v>10</v>
      </c>
      <c r="K88" s="5">
        <v>5</v>
      </c>
      <c r="L88" s="5">
        <v>3</v>
      </c>
      <c r="M88" s="5">
        <v>1</v>
      </c>
      <c r="N88" s="5">
        <v>1</v>
      </c>
      <c r="P88" s="19" t="s">
        <v>38</v>
      </c>
      <c r="Q88" s="25">
        <v>230</v>
      </c>
      <c r="R88" s="25">
        <v>293</v>
      </c>
      <c r="S88" s="25">
        <v>35</v>
      </c>
      <c r="AD88" s="4" t="s">
        <v>16</v>
      </c>
      <c r="AE88" s="5">
        <v>254</v>
      </c>
      <c r="AF88" s="5">
        <v>61</v>
      </c>
      <c r="AG88" s="5">
        <v>30</v>
      </c>
      <c r="AH88" s="5">
        <v>73</v>
      </c>
      <c r="AI88" s="5">
        <v>24</v>
      </c>
      <c r="AJ88" s="5"/>
      <c r="AP88" s="4" t="s">
        <v>16</v>
      </c>
      <c r="AQ88" s="5">
        <v>203</v>
      </c>
      <c r="AR88" s="5">
        <v>12</v>
      </c>
      <c r="AS88" s="5">
        <v>37</v>
      </c>
      <c r="AT88" s="5">
        <v>12</v>
      </c>
      <c r="AU88" s="5">
        <v>5</v>
      </c>
      <c r="AV88" s="5">
        <v>5</v>
      </c>
    </row>
    <row r="89" spans="1:49" ht="19.5" customHeight="1" x14ac:dyDescent="0.25">
      <c r="B89" s="4" t="s">
        <v>17</v>
      </c>
      <c r="C89" s="5">
        <v>38</v>
      </c>
      <c r="D89" s="5">
        <v>99</v>
      </c>
      <c r="E89" s="5">
        <v>17</v>
      </c>
      <c r="F89" s="5">
        <v>6</v>
      </c>
      <c r="H89" s="4" t="s">
        <v>17</v>
      </c>
      <c r="I89" s="5">
        <v>5</v>
      </c>
      <c r="J89" s="5">
        <v>5</v>
      </c>
      <c r="K89" s="5">
        <v>10</v>
      </c>
      <c r="L89" s="5">
        <v>2</v>
      </c>
      <c r="M89" s="5">
        <v>3</v>
      </c>
      <c r="N89" s="5">
        <v>0</v>
      </c>
      <c r="P89" s="19" t="s">
        <v>75</v>
      </c>
      <c r="Q89" s="25">
        <v>219</v>
      </c>
      <c r="R89" s="25">
        <v>292</v>
      </c>
      <c r="S89" s="25">
        <v>28</v>
      </c>
      <c r="AD89" s="4" t="s">
        <v>17</v>
      </c>
      <c r="AE89" s="5">
        <v>228</v>
      </c>
      <c r="AF89" s="5">
        <v>118</v>
      </c>
      <c r="AG89" s="5">
        <v>23</v>
      </c>
      <c r="AH89" s="5">
        <v>148</v>
      </c>
      <c r="AI89" s="5">
        <v>101</v>
      </c>
      <c r="AJ89" s="5"/>
      <c r="AP89" s="4" t="s">
        <v>17</v>
      </c>
      <c r="AQ89" s="5">
        <v>272</v>
      </c>
      <c r="AR89" s="5">
        <v>0</v>
      </c>
      <c r="AS89" s="5">
        <v>23</v>
      </c>
      <c r="AT89" s="5">
        <v>9</v>
      </c>
      <c r="AU89" s="5">
        <v>3</v>
      </c>
      <c r="AV89" s="5">
        <v>1</v>
      </c>
    </row>
    <row r="90" spans="1:49" ht="19.5" customHeight="1" thickBot="1" x14ac:dyDescent="0.3">
      <c r="B90" s="4" t="s">
        <v>18</v>
      </c>
      <c r="C90" s="69">
        <v>38</v>
      </c>
      <c r="D90" s="69">
        <v>77</v>
      </c>
      <c r="E90" s="69">
        <v>6</v>
      </c>
      <c r="F90" s="69">
        <v>5</v>
      </c>
      <c r="H90" s="4" t="s">
        <v>18</v>
      </c>
      <c r="I90" s="69">
        <v>5</v>
      </c>
      <c r="J90" s="69">
        <v>3</v>
      </c>
      <c r="K90" s="69">
        <v>3</v>
      </c>
      <c r="L90" s="69">
        <v>0</v>
      </c>
      <c r="M90" s="69">
        <v>1</v>
      </c>
      <c r="N90" s="69">
        <v>0</v>
      </c>
      <c r="P90" s="19" t="s">
        <v>169</v>
      </c>
      <c r="Q90" s="50">
        <v>187</v>
      </c>
      <c r="R90" s="50">
        <v>236</v>
      </c>
      <c r="S90" s="50">
        <v>27</v>
      </c>
      <c r="AD90" s="4" t="s">
        <v>18</v>
      </c>
      <c r="AE90" s="51">
        <v>160</v>
      </c>
      <c r="AF90" s="51">
        <v>47</v>
      </c>
      <c r="AG90" s="51">
        <v>7</v>
      </c>
      <c r="AH90" s="51">
        <v>26</v>
      </c>
      <c r="AI90" s="51">
        <v>14</v>
      </c>
      <c r="AJ90" s="51"/>
      <c r="AP90" s="4" t="s">
        <v>18</v>
      </c>
      <c r="AQ90" s="69">
        <v>163</v>
      </c>
      <c r="AR90" s="69">
        <v>1</v>
      </c>
      <c r="AS90" s="69">
        <v>10</v>
      </c>
      <c r="AT90" s="69">
        <v>1</v>
      </c>
      <c r="AU90" s="69">
        <v>5</v>
      </c>
      <c r="AV90" s="69">
        <v>0</v>
      </c>
    </row>
    <row r="91" spans="1:49" ht="19.5" customHeight="1" thickBot="1" x14ac:dyDescent="0.3">
      <c r="B91" s="89" t="s">
        <v>190</v>
      </c>
      <c r="C91" s="69">
        <f>SUM(C87:C90)</f>
        <v>171</v>
      </c>
      <c r="D91" s="69">
        <f>SUM(D87:D90)</f>
        <v>458</v>
      </c>
      <c r="E91" s="69">
        <f>SUM(E87:E90)</f>
        <v>42</v>
      </c>
      <c r="F91" s="69">
        <f>SUM(F87:F90)</f>
        <v>11</v>
      </c>
      <c r="G91">
        <v>682</v>
      </c>
      <c r="H91" s="89" t="s">
        <v>104</v>
      </c>
      <c r="I91">
        <f t="shared" ref="I91:N91" si="7">SUM(I87:I90)</f>
        <v>26</v>
      </c>
      <c r="J91">
        <f t="shared" si="7"/>
        <v>31</v>
      </c>
      <c r="K91">
        <f t="shared" si="7"/>
        <v>25</v>
      </c>
      <c r="L91">
        <f t="shared" si="7"/>
        <v>7</v>
      </c>
      <c r="M91">
        <f t="shared" si="7"/>
        <v>5</v>
      </c>
      <c r="N91">
        <f t="shared" si="7"/>
        <v>1</v>
      </c>
      <c r="O91">
        <v>95</v>
      </c>
      <c r="P91" s="19" t="s">
        <v>190</v>
      </c>
      <c r="Q91" s="25">
        <f>Q87+Q88+Q89+Q90</f>
        <v>907</v>
      </c>
      <c r="R91" s="147">
        <v>1130</v>
      </c>
      <c r="S91" s="25">
        <f>S87+S88+S89+S90</f>
        <v>129</v>
      </c>
      <c r="AD91" s="89" t="s">
        <v>190</v>
      </c>
      <c r="AE91">
        <f t="shared" ref="AE91:AJ91" si="8">SUM(AE87:AE90)</f>
        <v>907</v>
      </c>
      <c r="AF91">
        <f t="shared" si="8"/>
        <v>291</v>
      </c>
      <c r="AG91">
        <f t="shared" si="8"/>
        <v>72</v>
      </c>
      <c r="AH91">
        <f t="shared" si="8"/>
        <v>315</v>
      </c>
      <c r="AI91">
        <f t="shared" si="8"/>
        <v>149</v>
      </c>
      <c r="AJ91">
        <f t="shared" si="8"/>
        <v>0</v>
      </c>
      <c r="AK91" s="86">
        <v>1734</v>
      </c>
      <c r="AP91" s="89" t="s">
        <v>430</v>
      </c>
      <c r="AQ91">
        <f t="shared" ref="AQ91:AV91" si="9">SUM(AQ87:AQ90)</f>
        <v>858</v>
      </c>
      <c r="AR91">
        <f t="shared" si="9"/>
        <v>13</v>
      </c>
      <c r="AS91">
        <f t="shared" si="9"/>
        <v>104</v>
      </c>
      <c r="AT91">
        <f t="shared" si="9"/>
        <v>28</v>
      </c>
      <c r="AU91">
        <f t="shared" si="9"/>
        <v>17</v>
      </c>
      <c r="AV91">
        <f t="shared" si="9"/>
        <v>11</v>
      </c>
    </row>
    <row r="92" spans="1:49" ht="19.5" customHeight="1" x14ac:dyDescent="0.25">
      <c r="P92" s="19"/>
      <c r="Q92" s="25"/>
      <c r="R92" s="25"/>
      <c r="S92" s="25"/>
    </row>
    <row r="93" spans="1:49" ht="19.5" customHeight="1" x14ac:dyDescent="0.25">
      <c r="P93" s="19"/>
      <c r="Q93" s="25"/>
      <c r="R93" s="25"/>
      <c r="S93" s="25"/>
    </row>
    <row r="94" spans="1:49" ht="19.5" customHeight="1" x14ac:dyDescent="0.25">
      <c r="P94" s="19"/>
      <c r="Q94" s="25"/>
      <c r="R94" s="25"/>
      <c r="S94" s="25"/>
    </row>
    <row r="95" spans="1:49" x14ac:dyDescent="0.25">
      <c r="C95" s="88"/>
      <c r="D95" s="88"/>
      <c r="E95" s="88"/>
      <c r="F95" s="88"/>
      <c r="I95" s="88"/>
      <c r="J95" s="88"/>
      <c r="K95" s="88"/>
      <c r="L95" s="88"/>
      <c r="M95" s="88"/>
      <c r="N95" s="88"/>
      <c r="P95" s="19"/>
      <c r="Q95" s="50"/>
      <c r="R95" s="50"/>
      <c r="S95" s="50"/>
    </row>
    <row r="96" spans="1:49" x14ac:dyDescent="0.25">
      <c r="Q96" s="88"/>
      <c r="R96" s="88"/>
      <c r="S96" s="88"/>
    </row>
    <row r="99" spans="2:58" ht="15.75" thickBot="1" x14ac:dyDescent="0.3"/>
    <row r="100" spans="2:58" ht="35.25" customHeight="1" thickBot="1" x14ac:dyDescent="0.3">
      <c r="B100" s="336" t="s">
        <v>95</v>
      </c>
      <c r="C100" s="337"/>
      <c r="D100" s="337"/>
      <c r="E100" s="337"/>
      <c r="F100" s="337"/>
      <c r="G100" s="337"/>
      <c r="H100" s="337"/>
      <c r="K100" s="323"/>
      <c r="L100" s="268"/>
      <c r="M100" s="268"/>
      <c r="N100" s="268"/>
      <c r="O100" s="268"/>
      <c r="P100" s="268"/>
      <c r="Q100" s="268"/>
      <c r="R100" s="268"/>
      <c r="S100" s="268"/>
      <c r="T100" s="268"/>
      <c r="AD100" s="320" t="s">
        <v>176</v>
      </c>
      <c r="AE100" s="321"/>
      <c r="AF100" s="321"/>
      <c r="AG100" s="321"/>
      <c r="AH100" s="321"/>
      <c r="AP100" s="364" t="s">
        <v>108</v>
      </c>
      <c r="AQ100" s="365"/>
      <c r="AR100" s="365"/>
      <c r="AS100" s="365"/>
      <c r="AT100" s="365"/>
      <c r="AU100" s="365"/>
      <c r="AV100" s="365"/>
      <c r="AW100" s="365"/>
      <c r="AX100" s="365"/>
      <c r="AY100" s="365"/>
      <c r="AZ100" s="365"/>
      <c r="BA100" s="365"/>
      <c r="BB100" s="365"/>
      <c r="BC100" s="365"/>
      <c r="BD100" s="365"/>
      <c r="BE100" s="366"/>
      <c r="BF100" s="165"/>
    </row>
    <row r="101" spans="2:58" ht="72.75" customHeight="1" x14ac:dyDescent="0.25">
      <c r="B101" s="1" t="s">
        <v>1</v>
      </c>
      <c r="C101" s="2" t="s">
        <v>443</v>
      </c>
      <c r="D101" s="2" t="s">
        <v>442</v>
      </c>
      <c r="E101" s="2" t="s">
        <v>458</v>
      </c>
      <c r="F101" s="2" t="s">
        <v>439</v>
      </c>
      <c r="G101" s="2" t="s">
        <v>440</v>
      </c>
      <c r="H101" s="2" t="s">
        <v>92</v>
      </c>
      <c r="K101" s="1"/>
      <c r="L101" s="2"/>
      <c r="M101" s="2"/>
      <c r="N101" s="2"/>
      <c r="O101" s="2"/>
      <c r="P101" s="2"/>
      <c r="Q101" s="2"/>
      <c r="R101" s="2"/>
      <c r="S101" s="2"/>
      <c r="T101" s="2"/>
      <c r="AD101" s="1" t="s">
        <v>1</v>
      </c>
      <c r="AE101" s="2" t="s">
        <v>450</v>
      </c>
      <c r="AF101" s="2" t="s">
        <v>449</v>
      </c>
      <c r="AG101" s="2" t="s">
        <v>464</v>
      </c>
      <c r="AH101" s="2" t="s">
        <v>447</v>
      </c>
      <c r="AP101" s="166" t="s">
        <v>1</v>
      </c>
      <c r="AQ101" s="36" t="s">
        <v>484</v>
      </c>
      <c r="AR101" s="36" t="s">
        <v>177</v>
      </c>
      <c r="AS101" s="36" t="s">
        <v>485</v>
      </c>
      <c r="AT101" s="36" t="s">
        <v>486</v>
      </c>
      <c r="AU101" s="36" t="s">
        <v>487</v>
      </c>
      <c r="AV101" s="36" t="s">
        <v>488</v>
      </c>
      <c r="AW101" s="36" t="s">
        <v>489</v>
      </c>
      <c r="AX101" s="36" t="s">
        <v>490</v>
      </c>
      <c r="AY101" s="36" t="s">
        <v>491</v>
      </c>
      <c r="AZ101" s="36" t="s">
        <v>492</v>
      </c>
      <c r="BA101" s="36" t="s">
        <v>493</v>
      </c>
      <c r="BB101" s="36" t="s">
        <v>494</v>
      </c>
      <c r="BC101" s="36" t="s">
        <v>495</v>
      </c>
      <c r="BD101" s="36" t="s">
        <v>496</v>
      </c>
      <c r="BE101" s="36" t="s">
        <v>497</v>
      </c>
      <c r="BF101" s="29"/>
    </row>
    <row r="102" spans="2:58" ht="28.5" customHeight="1" x14ac:dyDescent="0.25">
      <c r="B102" s="4" t="s">
        <v>15</v>
      </c>
      <c r="C102" s="5">
        <v>229</v>
      </c>
      <c r="D102" s="5">
        <v>143</v>
      </c>
      <c r="E102" s="5">
        <v>36</v>
      </c>
      <c r="F102" s="5">
        <v>55</v>
      </c>
      <c r="G102" s="5">
        <v>20</v>
      </c>
      <c r="H102" s="5">
        <v>136</v>
      </c>
      <c r="K102" s="4"/>
      <c r="L102" s="5"/>
      <c r="M102" s="5"/>
      <c r="N102" s="5"/>
      <c r="O102" s="5"/>
      <c r="P102" s="5"/>
      <c r="Q102" s="5"/>
      <c r="R102" s="5"/>
      <c r="S102" s="5"/>
      <c r="T102" s="5"/>
      <c r="AD102" s="4" t="s">
        <v>11</v>
      </c>
      <c r="AE102" s="5"/>
      <c r="AF102" s="5"/>
      <c r="AG102" s="5"/>
      <c r="AH102" s="5"/>
      <c r="AP102" s="11" t="s">
        <v>15</v>
      </c>
      <c r="AQ102" s="5">
        <v>80</v>
      </c>
      <c r="AR102" s="5">
        <v>52</v>
      </c>
      <c r="AS102" s="5">
        <v>45</v>
      </c>
      <c r="AT102" s="5">
        <v>29</v>
      </c>
      <c r="AU102" s="5"/>
      <c r="AV102" s="5">
        <v>18</v>
      </c>
      <c r="AW102" s="5">
        <v>15</v>
      </c>
      <c r="AX102" s="5">
        <v>12</v>
      </c>
      <c r="AY102" s="5"/>
      <c r="AZ102" s="5"/>
      <c r="BA102" s="5"/>
      <c r="BB102" s="5"/>
      <c r="BC102" s="5">
        <v>18</v>
      </c>
      <c r="BD102" s="5"/>
      <c r="BE102" s="5"/>
      <c r="BF102" s="27"/>
    </row>
    <row r="103" spans="2:58" x14ac:dyDescent="0.25">
      <c r="B103" s="4" t="s">
        <v>16</v>
      </c>
      <c r="C103" s="5">
        <v>167</v>
      </c>
      <c r="D103" s="5">
        <v>73</v>
      </c>
      <c r="E103" s="5">
        <v>25</v>
      </c>
      <c r="F103" s="5">
        <v>32</v>
      </c>
      <c r="G103" s="5">
        <v>10</v>
      </c>
      <c r="H103" s="5">
        <v>0</v>
      </c>
      <c r="K103" s="4"/>
      <c r="L103" s="5"/>
      <c r="M103" s="5"/>
      <c r="N103" s="5"/>
      <c r="O103" s="5"/>
      <c r="P103" s="5"/>
      <c r="Q103" s="5"/>
      <c r="R103" s="5"/>
      <c r="S103" s="5"/>
      <c r="T103" s="5"/>
      <c r="AD103" s="4" t="s">
        <v>12</v>
      </c>
      <c r="AE103" s="5"/>
      <c r="AF103" s="5"/>
      <c r="AG103" s="5"/>
      <c r="AH103" s="5"/>
      <c r="AP103" s="11" t="s">
        <v>16</v>
      </c>
      <c r="AQ103" s="5">
        <v>72</v>
      </c>
      <c r="AR103" s="5">
        <v>42</v>
      </c>
      <c r="AS103" s="5">
        <v>88</v>
      </c>
      <c r="AT103" s="5">
        <v>20</v>
      </c>
      <c r="AU103" s="5"/>
      <c r="AV103" s="5">
        <v>7</v>
      </c>
      <c r="AW103" s="5">
        <v>7</v>
      </c>
      <c r="AX103" s="5">
        <v>16</v>
      </c>
      <c r="AY103" s="5"/>
      <c r="AZ103" s="5"/>
      <c r="BA103" s="5"/>
      <c r="BB103" s="5"/>
      <c r="BC103" s="5">
        <v>10</v>
      </c>
      <c r="BD103" s="5"/>
      <c r="BE103" s="5"/>
      <c r="BF103" s="149"/>
    </row>
    <row r="104" spans="2:58" x14ac:dyDescent="0.25">
      <c r="B104" s="4" t="s">
        <v>17</v>
      </c>
      <c r="C104" s="5">
        <v>160</v>
      </c>
      <c r="D104" s="5">
        <v>75</v>
      </c>
      <c r="E104" s="5">
        <v>26</v>
      </c>
      <c r="F104" s="5">
        <v>44</v>
      </c>
      <c r="G104" s="5">
        <v>16</v>
      </c>
      <c r="H104" s="5">
        <v>0</v>
      </c>
      <c r="K104" s="4"/>
      <c r="L104" s="5"/>
      <c r="M104" s="5"/>
      <c r="N104" s="5"/>
      <c r="O104" s="5"/>
      <c r="P104" s="5"/>
      <c r="Q104" s="5"/>
      <c r="R104" s="5"/>
      <c r="S104" s="5"/>
      <c r="T104" s="5"/>
      <c r="AD104" s="4" t="s">
        <v>13</v>
      </c>
      <c r="AE104" s="5"/>
      <c r="AF104" s="5"/>
      <c r="AG104" s="5"/>
      <c r="AH104" s="5"/>
      <c r="AP104" s="11" t="s">
        <v>17</v>
      </c>
      <c r="AQ104" s="5">
        <v>137</v>
      </c>
      <c r="AR104" s="5">
        <v>19</v>
      </c>
      <c r="AS104" s="5">
        <v>35</v>
      </c>
      <c r="AT104" s="5">
        <v>40</v>
      </c>
      <c r="AU104" s="5">
        <v>134</v>
      </c>
      <c r="AV104" s="5">
        <v>100</v>
      </c>
      <c r="AW104" s="5">
        <v>12</v>
      </c>
      <c r="AX104" s="5">
        <v>6</v>
      </c>
      <c r="AY104" s="5"/>
      <c r="AZ104" s="5"/>
      <c r="BA104" s="5"/>
      <c r="BB104" s="5"/>
      <c r="BC104" s="5">
        <v>25</v>
      </c>
      <c r="BD104" s="5"/>
      <c r="BE104" s="5"/>
      <c r="BF104" s="27"/>
    </row>
    <row r="105" spans="2:58" ht="15.75" thickBot="1" x14ac:dyDescent="0.3">
      <c r="B105" s="4" t="s">
        <v>18</v>
      </c>
      <c r="C105" s="69">
        <v>116</v>
      </c>
      <c r="D105" s="69">
        <v>53</v>
      </c>
      <c r="E105" s="69">
        <v>18</v>
      </c>
      <c r="F105" s="69">
        <v>33</v>
      </c>
      <c r="G105" s="69">
        <v>13</v>
      </c>
      <c r="H105" s="69">
        <v>217</v>
      </c>
      <c r="K105" s="4"/>
      <c r="L105" s="5"/>
      <c r="M105" s="5"/>
      <c r="N105" s="5"/>
      <c r="O105" s="5"/>
      <c r="P105" s="5"/>
      <c r="Q105" s="5"/>
      <c r="R105" s="5"/>
      <c r="S105" s="5"/>
      <c r="T105" s="5"/>
      <c r="AD105" s="4" t="s">
        <v>14</v>
      </c>
      <c r="AE105" s="5"/>
      <c r="AF105" s="5"/>
      <c r="AG105" s="5"/>
      <c r="AH105" s="5"/>
      <c r="AP105" s="11" t="s">
        <v>18</v>
      </c>
      <c r="AQ105" s="51">
        <v>47</v>
      </c>
      <c r="AR105" s="51"/>
      <c r="AS105" s="51">
        <v>57</v>
      </c>
      <c r="AT105" s="51">
        <v>44</v>
      </c>
      <c r="AU105" s="51">
        <v>49</v>
      </c>
      <c r="AV105" s="51">
        <v>1</v>
      </c>
      <c r="AW105" s="51">
        <v>12</v>
      </c>
      <c r="AX105" s="51">
        <v>6</v>
      </c>
      <c r="AY105" s="51">
        <v>2</v>
      </c>
      <c r="AZ105" s="51">
        <v>3</v>
      </c>
      <c r="BA105" s="51">
        <v>1</v>
      </c>
      <c r="BB105" s="51">
        <v>1</v>
      </c>
      <c r="BC105" s="51">
        <v>23</v>
      </c>
      <c r="BD105" s="51">
        <v>2</v>
      </c>
      <c r="BE105" s="51">
        <v>2</v>
      </c>
      <c r="BF105" s="149"/>
    </row>
    <row r="106" spans="2:58" x14ac:dyDescent="0.25">
      <c r="B106" s="4" t="s">
        <v>430</v>
      </c>
      <c r="C106" s="5">
        <f t="shared" ref="C106:H106" si="10">C102+C103+C104+C105</f>
        <v>672</v>
      </c>
      <c r="D106" s="5">
        <f t="shared" si="10"/>
        <v>344</v>
      </c>
      <c r="E106" s="5">
        <f t="shared" si="10"/>
        <v>105</v>
      </c>
      <c r="F106" s="5">
        <f t="shared" si="10"/>
        <v>164</v>
      </c>
      <c r="G106" s="5">
        <f t="shared" si="10"/>
        <v>59</v>
      </c>
      <c r="H106" s="5">
        <f t="shared" si="10"/>
        <v>353</v>
      </c>
      <c r="I106">
        <v>1697</v>
      </c>
      <c r="K106" s="4"/>
      <c r="L106" s="5"/>
      <c r="M106" s="5"/>
      <c r="N106" s="5"/>
      <c r="O106" s="5"/>
      <c r="P106" s="5"/>
      <c r="Q106" s="5"/>
      <c r="R106" s="5"/>
      <c r="S106" s="5"/>
      <c r="T106" s="5"/>
      <c r="AD106" s="4" t="s">
        <v>15</v>
      </c>
      <c r="AE106" s="5">
        <v>68</v>
      </c>
      <c r="AF106" s="5">
        <v>186</v>
      </c>
      <c r="AG106" s="5">
        <v>15</v>
      </c>
      <c r="AH106" s="5">
        <v>0</v>
      </c>
      <c r="AP106" s="11" t="s">
        <v>430</v>
      </c>
      <c r="AQ106" s="34">
        <f>SUM(AQ102:AQ105)</f>
        <v>336</v>
      </c>
      <c r="AR106" s="34">
        <f t="shared" ref="AR106:BE106" si="11">SUM(AR102:AR105)</f>
        <v>113</v>
      </c>
      <c r="AS106" s="34">
        <f t="shared" si="11"/>
        <v>225</v>
      </c>
      <c r="AT106" s="34">
        <f t="shared" si="11"/>
        <v>133</v>
      </c>
      <c r="AU106" s="34">
        <f t="shared" si="11"/>
        <v>183</v>
      </c>
      <c r="AV106" s="34">
        <f t="shared" si="11"/>
        <v>126</v>
      </c>
      <c r="AW106" s="34">
        <f t="shared" si="11"/>
        <v>46</v>
      </c>
      <c r="AX106" s="34">
        <f t="shared" si="11"/>
        <v>40</v>
      </c>
      <c r="AY106" s="34">
        <f t="shared" si="11"/>
        <v>2</v>
      </c>
      <c r="AZ106" s="34">
        <f t="shared" si="11"/>
        <v>3</v>
      </c>
      <c r="BA106" s="34">
        <f t="shared" si="11"/>
        <v>1</v>
      </c>
      <c r="BB106" s="34">
        <f t="shared" si="11"/>
        <v>1</v>
      </c>
      <c r="BC106" s="34">
        <f t="shared" si="11"/>
        <v>76</v>
      </c>
      <c r="BD106" s="34">
        <f t="shared" si="11"/>
        <v>2</v>
      </c>
      <c r="BE106" s="34">
        <f t="shared" si="11"/>
        <v>2</v>
      </c>
      <c r="BF106" s="149">
        <v>1289</v>
      </c>
    </row>
    <row r="107" spans="2:58" x14ac:dyDescent="0.25">
      <c r="B107" s="4"/>
      <c r="C107" s="5"/>
      <c r="D107" s="5"/>
      <c r="E107" s="5"/>
      <c r="F107" s="5"/>
      <c r="G107" s="5"/>
      <c r="H107" s="5"/>
      <c r="K107" s="4"/>
      <c r="L107" s="5"/>
      <c r="M107" s="5"/>
      <c r="N107" s="5"/>
      <c r="O107" s="5"/>
      <c r="P107" s="5"/>
      <c r="Q107" s="5"/>
      <c r="R107" s="5"/>
      <c r="S107" s="5"/>
      <c r="T107" s="5"/>
      <c r="AD107" s="4" t="s">
        <v>16</v>
      </c>
      <c r="AE107" s="5">
        <v>80</v>
      </c>
      <c r="AF107" s="5">
        <v>159</v>
      </c>
      <c r="AG107" s="5">
        <v>23</v>
      </c>
      <c r="AH107" s="5">
        <v>0</v>
      </c>
      <c r="BF107" s="27"/>
    </row>
    <row r="108" spans="2:58" x14ac:dyDescent="0.25">
      <c r="B108" s="4"/>
      <c r="C108" s="5"/>
      <c r="D108" s="5"/>
      <c r="E108" s="5"/>
      <c r="F108" s="5"/>
      <c r="G108" s="5"/>
      <c r="H108" s="5"/>
      <c r="K108" s="4"/>
      <c r="L108" s="5"/>
      <c r="M108" s="5"/>
      <c r="N108" s="5"/>
      <c r="O108" s="5"/>
      <c r="P108" s="5"/>
      <c r="Q108" s="5"/>
      <c r="R108" s="5"/>
      <c r="S108" s="5"/>
      <c r="T108" s="5"/>
      <c r="AD108" s="4" t="s">
        <v>17</v>
      </c>
      <c r="AE108" s="5">
        <v>66</v>
      </c>
      <c r="AF108" s="5">
        <v>144</v>
      </c>
      <c r="AG108" s="5">
        <v>94</v>
      </c>
      <c r="AH108" s="5">
        <v>7</v>
      </c>
      <c r="BF108" s="27"/>
    </row>
    <row r="109" spans="2:58" ht="15.75" thickBot="1" x14ac:dyDescent="0.3">
      <c r="B109" s="4"/>
      <c r="C109" s="69"/>
      <c r="D109" s="69"/>
      <c r="E109" s="69"/>
      <c r="F109" s="69"/>
      <c r="G109" s="69"/>
      <c r="H109" s="69"/>
      <c r="I109" s="95"/>
      <c r="K109" s="4"/>
      <c r="L109" s="69"/>
      <c r="M109" s="69"/>
      <c r="N109" s="69"/>
      <c r="O109" s="69"/>
      <c r="P109" s="69"/>
      <c r="Q109" s="69"/>
      <c r="R109" s="69"/>
      <c r="S109" s="69"/>
      <c r="T109" s="69"/>
      <c r="U109" s="95">
        <v>26</v>
      </c>
      <c r="AD109" s="4" t="s">
        <v>18</v>
      </c>
      <c r="AE109" s="69">
        <v>61</v>
      </c>
      <c r="AF109" s="69">
        <v>111</v>
      </c>
      <c r="AG109" s="69">
        <v>6</v>
      </c>
      <c r="AH109" s="69">
        <v>2</v>
      </c>
      <c r="BF109" s="27"/>
    </row>
    <row r="110" spans="2:58" x14ac:dyDescent="0.25">
      <c r="B110" s="89"/>
      <c r="C110" s="88"/>
      <c r="D110" s="88"/>
      <c r="E110" s="88"/>
      <c r="F110" s="88"/>
      <c r="G110" s="88"/>
      <c r="H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>
        <f>U109*100/450</f>
        <v>5.7777777777777777</v>
      </c>
      <c r="AD110" s="89" t="s">
        <v>104</v>
      </c>
      <c r="AE110" s="159">
        <f>SUM(AE106:AE109)</f>
        <v>275</v>
      </c>
      <c r="AF110" s="159">
        <f>SUM(AF106:AF109)</f>
        <v>600</v>
      </c>
      <c r="AG110" s="159">
        <f>SUM(AG106:AG109)</f>
        <v>138</v>
      </c>
      <c r="AH110" s="159">
        <f>SUM(AH106:AH109)</f>
        <v>9</v>
      </c>
      <c r="AI110">
        <v>1022</v>
      </c>
    </row>
    <row r="114" spans="2:48" ht="15.75" thickBot="1" x14ac:dyDescent="0.3"/>
    <row r="115" spans="2:48" ht="38.25" customHeight="1" thickBot="1" x14ac:dyDescent="0.3">
      <c r="B115" s="363" t="s">
        <v>101</v>
      </c>
      <c r="C115" s="363"/>
      <c r="D115" s="363"/>
      <c r="E115" s="363"/>
      <c r="F115" s="363"/>
      <c r="G115" s="363"/>
      <c r="H115" s="363"/>
      <c r="I115" s="363"/>
      <c r="J115" s="44"/>
      <c r="L115" s="336" t="s">
        <v>195</v>
      </c>
      <c r="M115" s="337"/>
      <c r="N115" s="337"/>
      <c r="O115" s="337"/>
      <c r="P115" s="337"/>
      <c r="Q115" s="337"/>
      <c r="R115" s="337"/>
      <c r="S115" s="337"/>
      <c r="T115" s="337"/>
      <c r="AD115" s="323" t="s">
        <v>109</v>
      </c>
      <c r="AE115" s="268"/>
      <c r="AF115" s="268"/>
      <c r="AG115" s="268"/>
      <c r="AH115" s="268"/>
      <c r="AI115" s="268"/>
      <c r="AJ115" s="268"/>
      <c r="AP115" s="309" t="s">
        <v>110</v>
      </c>
      <c r="AQ115" s="310"/>
      <c r="AR115" s="310"/>
      <c r="AS115" s="310"/>
      <c r="AT115" s="310"/>
      <c r="AU115" s="310"/>
      <c r="AV115" s="311"/>
    </row>
    <row r="116" spans="2:48" ht="70.5" customHeight="1" x14ac:dyDescent="0.25">
      <c r="B116" s="1" t="s">
        <v>1</v>
      </c>
      <c r="C116" s="2" t="s">
        <v>465</v>
      </c>
      <c r="D116" s="2" t="s">
        <v>466</v>
      </c>
      <c r="E116" s="2" t="s">
        <v>402</v>
      </c>
      <c r="F116" s="2" t="s">
        <v>472</v>
      </c>
      <c r="G116" s="2" t="s">
        <v>99</v>
      </c>
      <c r="H116" s="2" t="s">
        <v>473</v>
      </c>
      <c r="I116" s="2" t="s">
        <v>404</v>
      </c>
      <c r="J116" s="29"/>
      <c r="L116" s="1" t="s">
        <v>1</v>
      </c>
      <c r="M116" s="2" t="s">
        <v>465</v>
      </c>
      <c r="N116" s="2" t="s">
        <v>466</v>
      </c>
      <c r="O116" s="2" t="s">
        <v>99</v>
      </c>
      <c r="P116" s="2" t="s">
        <v>467</v>
      </c>
      <c r="Q116" s="2" t="s">
        <v>468</v>
      </c>
      <c r="R116" s="2" t="s">
        <v>100</v>
      </c>
      <c r="S116" s="2" t="s">
        <v>402</v>
      </c>
      <c r="T116" s="2" t="s">
        <v>403</v>
      </c>
      <c r="AD116" s="1" t="s">
        <v>1</v>
      </c>
      <c r="AE116" s="2" t="s">
        <v>498</v>
      </c>
      <c r="AF116" s="2" t="s">
        <v>499</v>
      </c>
      <c r="AG116" s="2" t="s">
        <v>500</v>
      </c>
      <c r="AH116" s="2" t="s">
        <v>501</v>
      </c>
      <c r="AI116" s="2" t="s">
        <v>502</v>
      </c>
      <c r="AJ116" s="2" t="s">
        <v>495</v>
      </c>
      <c r="AP116" s="35" t="s">
        <v>1</v>
      </c>
      <c r="AQ116" s="36" t="s">
        <v>311</v>
      </c>
      <c r="AR116" s="36" t="s">
        <v>312</v>
      </c>
      <c r="AS116" s="36" t="s">
        <v>313</v>
      </c>
      <c r="AT116" s="36" t="s">
        <v>314</v>
      </c>
      <c r="AU116" s="36" t="s">
        <v>315</v>
      </c>
      <c r="AV116" s="36" t="s">
        <v>316</v>
      </c>
    </row>
    <row r="117" spans="2:48" x14ac:dyDescent="0.25">
      <c r="B117" s="4" t="s">
        <v>15</v>
      </c>
      <c r="C117" s="5">
        <v>7</v>
      </c>
      <c r="D117" s="5">
        <v>8</v>
      </c>
      <c r="E117" s="5">
        <v>3</v>
      </c>
      <c r="F117" s="5">
        <v>1</v>
      </c>
      <c r="G117" s="5">
        <v>0</v>
      </c>
      <c r="H117" s="5">
        <v>0</v>
      </c>
      <c r="I117" s="5">
        <v>2</v>
      </c>
      <c r="J117" s="27"/>
      <c r="L117" s="4" t="s">
        <v>15</v>
      </c>
      <c r="M117" s="5">
        <v>335</v>
      </c>
      <c r="N117" s="5">
        <v>170</v>
      </c>
      <c r="O117" s="5">
        <v>40</v>
      </c>
      <c r="P117" s="5">
        <v>0</v>
      </c>
      <c r="Q117" s="5">
        <v>0</v>
      </c>
      <c r="R117" s="5">
        <v>39</v>
      </c>
      <c r="S117" s="5">
        <v>19</v>
      </c>
      <c r="T117" s="5">
        <v>16</v>
      </c>
      <c r="AD117" s="4" t="s">
        <v>15</v>
      </c>
      <c r="AE117" s="5">
        <v>15</v>
      </c>
      <c r="AF117" s="5">
        <v>14</v>
      </c>
      <c r="AG117" s="5">
        <v>16</v>
      </c>
      <c r="AH117" s="5">
        <v>23</v>
      </c>
      <c r="AI117" s="5"/>
      <c r="AJ117" s="5">
        <v>4</v>
      </c>
      <c r="AP117" s="4" t="s">
        <v>11</v>
      </c>
      <c r="AQ117" s="5"/>
      <c r="AR117" s="5"/>
      <c r="AS117" s="5"/>
      <c r="AT117" s="5"/>
      <c r="AU117" s="5"/>
      <c r="AV117" s="5"/>
    </row>
    <row r="118" spans="2:48" x14ac:dyDescent="0.25">
      <c r="B118" s="4" t="s">
        <v>16</v>
      </c>
      <c r="C118" s="5">
        <v>7</v>
      </c>
      <c r="D118" s="5">
        <v>6</v>
      </c>
      <c r="E118" s="5">
        <v>0</v>
      </c>
      <c r="F118" s="5">
        <v>1</v>
      </c>
      <c r="G118" s="5">
        <v>1</v>
      </c>
      <c r="H118" s="5">
        <v>0</v>
      </c>
      <c r="I118" s="5">
        <v>0</v>
      </c>
      <c r="J118" s="149"/>
      <c r="L118" s="4" t="s">
        <v>16</v>
      </c>
      <c r="M118" s="5">
        <v>347</v>
      </c>
      <c r="N118" s="5">
        <v>112</v>
      </c>
      <c r="O118" s="5">
        <v>32</v>
      </c>
      <c r="P118" s="5">
        <v>23</v>
      </c>
      <c r="Q118" s="5">
        <v>23</v>
      </c>
      <c r="R118" s="5">
        <v>21</v>
      </c>
      <c r="S118" s="5">
        <v>0</v>
      </c>
      <c r="T118" s="5">
        <v>0</v>
      </c>
      <c r="AD118" s="4" t="s">
        <v>16</v>
      </c>
      <c r="AE118" s="5">
        <v>10</v>
      </c>
      <c r="AF118" s="5">
        <v>33</v>
      </c>
      <c r="AG118" s="5">
        <v>12</v>
      </c>
      <c r="AH118" s="5">
        <v>8</v>
      </c>
      <c r="AI118" s="5"/>
      <c r="AJ118" s="5">
        <v>13</v>
      </c>
      <c r="AP118" s="4" t="s">
        <v>12</v>
      </c>
      <c r="AQ118" s="5"/>
      <c r="AR118" s="5"/>
      <c r="AS118" s="5"/>
      <c r="AT118" s="5"/>
      <c r="AU118" s="5"/>
      <c r="AV118" s="7"/>
    </row>
    <row r="119" spans="2:48" x14ac:dyDescent="0.25">
      <c r="B119" s="4" t="s">
        <v>17</v>
      </c>
      <c r="C119" s="5">
        <v>7</v>
      </c>
      <c r="D119" s="5">
        <v>6</v>
      </c>
      <c r="E119" s="5">
        <v>0</v>
      </c>
      <c r="F119" s="5">
        <v>2</v>
      </c>
      <c r="G119" s="5">
        <v>0</v>
      </c>
      <c r="H119" s="5">
        <v>1</v>
      </c>
      <c r="I119" s="5">
        <v>0</v>
      </c>
      <c r="J119" s="27"/>
      <c r="L119" s="4" t="s">
        <v>17</v>
      </c>
      <c r="M119" s="5">
        <v>341</v>
      </c>
      <c r="N119" s="5">
        <v>123</v>
      </c>
      <c r="O119" s="5">
        <v>28</v>
      </c>
      <c r="P119" s="5">
        <v>8</v>
      </c>
      <c r="Q119" s="5">
        <v>20</v>
      </c>
      <c r="R119" s="5">
        <v>19</v>
      </c>
      <c r="S119" s="5">
        <v>0</v>
      </c>
      <c r="T119" s="5">
        <v>0</v>
      </c>
      <c r="AD119" s="4" t="s">
        <v>17</v>
      </c>
      <c r="AE119" s="5">
        <v>3</v>
      </c>
      <c r="AF119" s="5">
        <v>14</v>
      </c>
      <c r="AG119" s="5">
        <v>31</v>
      </c>
      <c r="AH119" s="5">
        <v>19</v>
      </c>
      <c r="AI119" s="5"/>
      <c r="AJ119" s="5">
        <v>22</v>
      </c>
      <c r="AP119" s="4" t="s">
        <v>13</v>
      </c>
      <c r="AQ119" s="7"/>
      <c r="AR119" s="5"/>
      <c r="AS119" s="5"/>
      <c r="AT119" s="5"/>
      <c r="AU119" s="5"/>
      <c r="AV119" s="5"/>
    </row>
    <row r="120" spans="2:48" ht="15.75" thickBot="1" x14ac:dyDescent="0.3">
      <c r="B120" s="4" t="s">
        <v>18</v>
      </c>
      <c r="C120" s="69">
        <v>14</v>
      </c>
      <c r="D120" s="69">
        <v>8</v>
      </c>
      <c r="E120" s="69">
        <v>1</v>
      </c>
      <c r="F120" s="69">
        <v>2</v>
      </c>
      <c r="G120" s="69">
        <v>0</v>
      </c>
      <c r="H120" s="69">
        <v>1</v>
      </c>
      <c r="I120" s="69">
        <v>0</v>
      </c>
      <c r="J120" s="149"/>
      <c r="L120" s="4" t="s">
        <v>18</v>
      </c>
      <c r="M120" s="69">
        <v>294</v>
      </c>
      <c r="N120" s="69">
        <v>100</v>
      </c>
      <c r="O120" s="69">
        <v>27</v>
      </c>
      <c r="P120" s="69">
        <v>4</v>
      </c>
      <c r="Q120" s="69">
        <v>13</v>
      </c>
      <c r="R120" s="69">
        <v>12</v>
      </c>
      <c r="S120" s="69">
        <v>0</v>
      </c>
      <c r="T120" s="69">
        <v>0</v>
      </c>
      <c r="AD120" s="4" t="s">
        <v>18</v>
      </c>
      <c r="AE120" s="69">
        <v>9</v>
      </c>
      <c r="AF120" s="69">
        <v>16</v>
      </c>
      <c r="AG120" s="69">
        <v>8</v>
      </c>
      <c r="AH120" s="69">
        <v>23</v>
      </c>
      <c r="AI120" s="69">
        <v>2</v>
      </c>
      <c r="AJ120" s="69">
        <v>6</v>
      </c>
      <c r="AP120" s="4" t="s">
        <v>14</v>
      </c>
      <c r="AQ120" s="5"/>
      <c r="AR120" s="5"/>
      <c r="AS120" s="5"/>
      <c r="AT120" s="5"/>
      <c r="AU120" s="5"/>
      <c r="AV120" s="7"/>
    </row>
    <row r="121" spans="2:48" x14ac:dyDescent="0.25">
      <c r="B121" s="156" t="s">
        <v>190</v>
      </c>
      <c r="C121" s="157">
        <f>SUM(C117:C120)</f>
        <v>35</v>
      </c>
      <c r="D121" s="157">
        <f t="shared" ref="D121:I121" si="12">SUM(D117:D120)</f>
        <v>28</v>
      </c>
      <c r="E121" s="157">
        <f t="shared" si="12"/>
        <v>4</v>
      </c>
      <c r="F121" s="157">
        <f t="shared" si="12"/>
        <v>6</v>
      </c>
      <c r="G121" s="157">
        <f t="shared" si="12"/>
        <v>1</v>
      </c>
      <c r="H121" s="157">
        <f t="shared" si="12"/>
        <v>2</v>
      </c>
      <c r="I121" s="157">
        <f t="shared" si="12"/>
        <v>2</v>
      </c>
      <c r="J121" s="27">
        <v>78</v>
      </c>
      <c r="L121" s="4" t="s">
        <v>190</v>
      </c>
      <c r="M121" s="7">
        <v>1317</v>
      </c>
      <c r="N121" s="5">
        <v>505</v>
      </c>
      <c r="O121" s="5">
        <f t="shared" ref="O121:T121" si="13">SUM(O117:O120)</f>
        <v>127</v>
      </c>
      <c r="P121" s="5">
        <f t="shared" si="13"/>
        <v>35</v>
      </c>
      <c r="Q121" s="5">
        <f t="shared" si="13"/>
        <v>56</v>
      </c>
      <c r="R121" s="5">
        <f t="shared" si="13"/>
        <v>91</v>
      </c>
      <c r="S121" s="5">
        <f t="shared" si="13"/>
        <v>19</v>
      </c>
      <c r="T121" s="5">
        <f t="shared" si="13"/>
        <v>16</v>
      </c>
      <c r="AD121" s="89" t="s">
        <v>430</v>
      </c>
      <c r="AE121" s="159">
        <f t="shared" ref="AE121:AJ121" si="14">SUM(AE117:AE120)</f>
        <v>37</v>
      </c>
      <c r="AF121" s="159">
        <f t="shared" si="14"/>
        <v>77</v>
      </c>
      <c r="AG121" s="159">
        <f t="shared" si="14"/>
        <v>67</v>
      </c>
      <c r="AH121" s="159">
        <f t="shared" si="14"/>
        <v>73</v>
      </c>
      <c r="AI121" s="159">
        <f t="shared" si="14"/>
        <v>2</v>
      </c>
      <c r="AJ121" s="159">
        <f t="shared" si="14"/>
        <v>45</v>
      </c>
      <c r="AK121">
        <v>301</v>
      </c>
      <c r="AP121" s="4" t="s">
        <v>15</v>
      </c>
      <c r="AQ121" s="5"/>
      <c r="AR121" s="5"/>
      <c r="AS121" s="5"/>
      <c r="AT121" s="5"/>
      <c r="AU121" s="5"/>
      <c r="AV121" s="5"/>
    </row>
    <row r="122" spans="2:48" x14ac:dyDescent="0.25">
      <c r="B122" s="148"/>
      <c r="C122" s="27"/>
      <c r="D122" s="27"/>
      <c r="E122" s="27"/>
      <c r="F122" s="27"/>
      <c r="G122" s="27"/>
      <c r="H122" s="27"/>
      <c r="I122" s="27"/>
      <c r="J122" s="27"/>
      <c r="L122" s="4"/>
      <c r="M122" s="5"/>
      <c r="N122" s="5"/>
      <c r="O122" s="5"/>
      <c r="P122" s="5"/>
      <c r="Q122" s="5"/>
      <c r="R122" s="5"/>
      <c r="S122" s="5"/>
      <c r="T122" s="5"/>
      <c r="AP122" s="4" t="s">
        <v>16</v>
      </c>
      <c r="AQ122" s="5">
        <v>164</v>
      </c>
      <c r="AR122" s="5">
        <v>11</v>
      </c>
      <c r="AS122" s="5">
        <v>2</v>
      </c>
      <c r="AT122" s="5">
        <v>1</v>
      </c>
      <c r="AU122" s="5">
        <v>3</v>
      </c>
      <c r="AV122" s="5">
        <v>81</v>
      </c>
    </row>
    <row r="123" spans="2:48" ht="15.75" x14ac:dyDescent="0.25">
      <c r="B123" s="150"/>
      <c r="C123" s="39"/>
      <c r="D123" s="39"/>
      <c r="E123" s="39"/>
      <c r="F123" s="39"/>
      <c r="G123" s="39"/>
      <c r="H123" s="39"/>
      <c r="I123" s="39"/>
      <c r="J123" s="39"/>
      <c r="L123" s="4"/>
      <c r="M123" s="5"/>
      <c r="N123" s="5"/>
      <c r="O123" s="5"/>
      <c r="P123" s="5"/>
      <c r="Q123" s="5"/>
      <c r="R123" s="5"/>
      <c r="S123" s="5"/>
      <c r="T123" s="5"/>
      <c r="AP123" s="4" t="s">
        <v>17</v>
      </c>
      <c r="AQ123" s="5">
        <v>133</v>
      </c>
      <c r="AR123" s="5">
        <v>29</v>
      </c>
      <c r="AS123" s="5">
        <v>14</v>
      </c>
      <c r="AT123" s="5">
        <v>1</v>
      </c>
      <c r="AU123" s="5">
        <v>20</v>
      </c>
      <c r="AV123" s="5">
        <v>110</v>
      </c>
    </row>
    <row r="124" spans="2:48" ht="15.75" thickBot="1" x14ac:dyDescent="0.3">
      <c r="B124" s="148"/>
      <c r="C124" s="27"/>
      <c r="D124" s="27"/>
      <c r="E124" s="27"/>
      <c r="F124" s="27"/>
      <c r="G124" s="27"/>
      <c r="H124" s="27"/>
      <c r="I124" s="27"/>
      <c r="J124" s="27"/>
      <c r="L124" s="4"/>
      <c r="M124" s="69"/>
      <c r="N124" s="69"/>
      <c r="O124" s="69"/>
      <c r="P124" s="69"/>
      <c r="Q124" s="69"/>
      <c r="R124" s="69"/>
      <c r="S124" s="69"/>
      <c r="T124" s="69"/>
      <c r="AP124" s="4" t="s">
        <v>18</v>
      </c>
      <c r="AQ124" s="69">
        <v>74</v>
      </c>
      <c r="AR124" s="69">
        <v>13</v>
      </c>
      <c r="AS124" s="69">
        <v>2</v>
      </c>
      <c r="AT124" s="69">
        <v>1</v>
      </c>
      <c r="AU124" s="69">
        <v>1</v>
      </c>
      <c r="AV124" s="69">
        <v>89</v>
      </c>
    </row>
    <row r="125" spans="2:48" x14ac:dyDescent="0.25">
      <c r="B125" s="148"/>
      <c r="C125" s="27"/>
      <c r="D125" s="27"/>
      <c r="E125" s="27"/>
      <c r="F125" s="27"/>
      <c r="G125" s="27"/>
      <c r="H125" s="27"/>
      <c r="I125" s="27"/>
      <c r="J125" s="27"/>
      <c r="M125" s="88"/>
      <c r="N125" s="88"/>
      <c r="O125" s="88"/>
      <c r="P125" s="88"/>
      <c r="Q125" s="88"/>
      <c r="R125" s="88"/>
      <c r="S125" s="88"/>
      <c r="T125" s="88"/>
    </row>
    <row r="126" spans="2:48" x14ac:dyDescent="0.25">
      <c r="C126" s="88"/>
      <c r="D126" s="88"/>
      <c r="E126" s="88"/>
      <c r="F126" s="88"/>
      <c r="G126" s="88"/>
      <c r="H126" s="88"/>
      <c r="I126" s="88"/>
      <c r="J126" s="88"/>
    </row>
    <row r="131" spans="2:49" ht="57" customHeight="1" thickBot="1" x14ac:dyDescent="0.3">
      <c r="B131" s="312" t="s">
        <v>86</v>
      </c>
      <c r="C131" s="312"/>
      <c r="F131" s="267" t="s">
        <v>198</v>
      </c>
      <c r="G131" s="268"/>
      <c r="H131" s="268"/>
      <c r="I131" s="268"/>
      <c r="K131" s="341" t="s">
        <v>174</v>
      </c>
      <c r="L131" s="342"/>
      <c r="M131" s="342"/>
      <c r="N131" s="342"/>
      <c r="O131" s="342"/>
      <c r="P131" s="342"/>
      <c r="Q131" s="342"/>
      <c r="R131" s="342"/>
      <c r="S131" s="342"/>
      <c r="T131" s="342"/>
      <c r="U131" s="342"/>
      <c r="V131" s="342"/>
      <c r="W131" s="342"/>
      <c r="X131" s="158"/>
      <c r="AD131" s="278" t="s">
        <v>111</v>
      </c>
      <c r="AE131" s="280"/>
      <c r="AH131" s="312" t="s">
        <v>112</v>
      </c>
      <c r="AI131" s="312"/>
      <c r="AP131" s="312" t="s">
        <v>113</v>
      </c>
      <c r="AQ131" s="312"/>
      <c r="AS131" s="312" t="s">
        <v>114</v>
      </c>
      <c r="AT131" s="312"/>
      <c r="AV131" s="312" t="s">
        <v>86</v>
      </c>
      <c r="AW131" s="312"/>
    </row>
    <row r="132" spans="2:49" ht="38.25" x14ac:dyDescent="0.25">
      <c r="B132" s="21">
        <v>2023</v>
      </c>
      <c r="C132" s="14" t="s">
        <v>41</v>
      </c>
      <c r="F132" s="21">
        <v>2023</v>
      </c>
      <c r="G132" s="14" t="s">
        <v>408</v>
      </c>
      <c r="H132" s="14" t="s">
        <v>409</v>
      </c>
      <c r="I132" s="14" t="s">
        <v>41</v>
      </c>
      <c r="K132" s="1" t="s">
        <v>1</v>
      </c>
      <c r="L132" s="2" t="s">
        <v>253</v>
      </c>
      <c r="M132" s="2" t="s">
        <v>257</v>
      </c>
      <c r="N132" s="2" t="s">
        <v>254</v>
      </c>
      <c r="O132" s="2" t="s">
        <v>258</v>
      </c>
      <c r="P132" s="2" t="s">
        <v>255</v>
      </c>
      <c r="Q132" s="2" t="s">
        <v>196</v>
      </c>
      <c r="R132" s="2" t="s">
        <v>197</v>
      </c>
      <c r="S132" s="2" t="s">
        <v>256</v>
      </c>
      <c r="T132" s="2" t="s">
        <v>405</v>
      </c>
      <c r="U132" s="2" t="s">
        <v>403</v>
      </c>
      <c r="V132" s="2" t="s">
        <v>406</v>
      </c>
      <c r="W132" s="2" t="s">
        <v>407</v>
      </c>
      <c r="X132" s="2"/>
      <c r="AD132" s="21">
        <v>2023</v>
      </c>
      <c r="AE132" s="14" t="s">
        <v>41</v>
      </c>
      <c r="AH132" s="21">
        <v>2023</v>
      </c>
      <c r="AI132" s="14" t="s">
        <v>41</v>
      </c>
      <c r="AP132" s="21">
        <v>2023</v>
      </c>
      <c r="AQ132" s="14" t="s">
        <v>41</v>
      </c>
      <c r="AS132" s="21">
        <v>2023</v>
      </c>
      <c r="AT132" s="14" t="s">
        <v>41</v>
      </c>
      <c r="AV132" s="21">
        <v>2023</v>
      </c>
      <c r="AW132" s="14" t="s">
        <v>41</v>
      </c>
    </row>
    <row r="133" spans="2:49" ht="25.5" customHeight="1" x14ac:dyDescent="0.25">
      <c r="B133" s="32" t="s">
        <v>42</v>
      </c>
      <c r="C133" s="16"/>
      <c r="F133" s="32" t="s">
        <v>42</v>
      </c>
      <c r="G133" s="16"/>
      <c r="H133" s="16">
        <v>15</v>
      </c>
      <c r="I133" s="16">
        <v>1</v>
      </c>
      <c r="K133" s="4" t="s">
        <v>15</v>
      </c>
      <c r="L133" s="5">
        <v>77</v>
      </c>
      <c r="M133" s="5">
        <v>47</v>
      </c>
      <c r="N133" s="5">
        <v>10</v>
      </c>
      <c r="O133" s="5"/>
      <c r="P133" s="5">
        <v>6</v>
      </c>
      <c r="Q133" s="5"/>
      <c r="R133" s="5"/>
      <c r="S133" s="5"/>
      <c r="T133" s="5">
        <v>2</v>
      </c>
      <c r="U133" s="5">
        <v>3</v>
      </c>
      <c r="V133" s="5">
        <v>1</v>
      </c>
      <c r="W133" s="5">
        <v>2</v>
      </c>
      <c r="X133" s="5"/>
      <c r="AD133" s="32" t="s">
        <v>42</v>
      </c>
      <c r="AE133" s="16"/>
      <c r="AH133" s="32" t="s">
        <v>42</v>
      </c>
      <c r="AI133" s="16"/>
      <c r="AP133" s="32" t="s">
        <v>42</v>
      </c>
      <c r="AQ133" s="16"/>
      <c r="AS133" s="32" t="s">
        <v>42</v>
      </c>
      <c r="AT133" s="16"/>
      <c r="AV133" s="32" t="s">
        <v>42</v>
      </c>
      <c r="AW133" s="16"/>
    </row>
    <row r="134" spans="2:49" x14ac:dyDescent="0.25">
      <c r="B134" s="33" t="s">
        <v>43</v>
      </c>
      <c r="C134" s="16"/>
      <c r="F134" s="33" t="s">
        <v>43</v>
      </c>
      <c r="G134" s="16"/>
      <c r="H134" s="16"/>
      <c r="I134" s="16"/>
      <c r="K134" s="4" t="s">
        <v>16</v>
      </c>
      <c r="L134" s="5">
        <v>90</v>
      </c>
      <c r="M134" s="5">
        <v>32</v>
      </c>
      <c r="N134" s="5">
        <v>5</v>
      </c>
      <c r="O134" s="5">
        <v>3</v>
      </c>
      <c r="P134" s="5">
        <v>9</v>
      </c>
      <c r="Q134" s="5"/>
      <c r="R134" s="5"/>
      <c r="S134" s="5">
        <v>1</v>
      </c>
      <c r="T134" s="5"/>
      <c r="U134" s="5"/>
      <c r="V134" s="5"/>
      <c r="W134" s="5"/>
      <c r="X134" s="7"/>
      <c r="AD134" s="33" t="s">
        <v>43</v>
      </c>
      <c r="AE134" s="16"/>
      <c r="AH134" s="33" t="s">
        <v>43</v>
      </c>
      <c r="AI134" s="16"/>
      <c r="AP134" s="33" t="s">
        <v>43</v>
      </c>
      <c r="AQ134" s="16"/>
      <c r="AS134" s="33" t="s">
        <v>43</v>
      </c>
      <c r="AT134" s="16"/>
      <c r="AV134" s="33" t="s">
        <v>43</v>
      </c>
      <c r="AW134" s="16"/>
    </row>
    <row r="135" spans="2:49" x14ac:dyDescent="0.25">
      <c r="B135" s="33" t="s">
        <v>44</v>
      </c>
      <c r="C135" s="16"/>
      <c r="F135" s="33" t="s">
        <v>44</v>
      </c>
      <c r="G135" s="16"/>
      <c r="H135" s="16"/>
      <c r="I135" s="16"/>
      <c r="K135" s="4" t="s">
        <v>17</v>
      </c>
      <c r="L135" s="5">
        <v>90</v>
      </c>
      <c r="M135" s="5">
        <v>46</v>
      </c>
      <c r="N135" s="5">
        <v>4</v>
      </c>
      <c r="O135" s="5"/>
      <c r="P135" s="5">
        <v>6</v>
      </c>
      <c r="Q135" s="5">
        <v>1</v>
      </c>
      <c r="R135" s="5">
        <v>1</v>
      </c>
      <c r="S135" s="5">
        <v>1</v>
      </c>
      <c r="T135" s="5"/>
      <c r="U135" s="5"/>
      <c r="V135" s="5"/>
      <c r="W135" s="5"/>
      <c r="X135" s="5"/>
      <c r="AD135" s="33" t="s">
        <v>44</v>
      </c>
      <c r="AE135" s="16"/>
      <c r="AH135" s="33" t="s">
        <v>44</v>
      </c>
      <c r="AI135" s="16"/>
      <c r="AP135" s="33" t="s">
        <v>44</v>
      </c>
      <c r="AQ135" s="16"/>
      <c r="AS135" s="33" t="s">
        <v>44</v>
      </c>
      <c r="AT135" s="16"/>
      <c r="AV135" s="33" t="s">
        <v>44</v>
      </c>
      <c r="AW135" s="16"/>
    </row>
    <row r="136" spans="2:49" ht="15.75" thickBot="1" x14ac:dyDescent="0.3">
      <c r="B136" s="33" t="s">
        <v>45</v>
      </c>
      <c r="C136" s="16"/>
      <c r="F136" s="33" t="s">
        <v>45</v>
      </c>
      <c r="G136" s="16"/>
      <c r="H136" s="16"/>
      <c r="I136" s="16"/>
      <c r="K136" s="4" t="s">
        <v>18</v>
      </c>
      <c r="L136" s="69">
        <v>294</v>
      </c>
      <c r="M136" s="69">
        <v>100</v>
      </c>
      <c r="N136" s="69">
        <v>27</v>
      </c>
      <c r="O136" s="69">
        <v>4</v>
      </c>
      <c r="P136" s="69">
        <v>13</v>
      </c>
      <c r="Q136" s="69"/>
      <c r="R136" s="69"/>
      <c r="S136" s="69">
        <v>12</v>
      </c>
      <c r="T136" s="69"/>
      <c r="U136" s="69"/>
      <c r="V136" s="69"/>
      <c r="W136" s="69"/>
      <c r="X136" s="7"/>
      <c r="AD136" s="33" t="s">
        <v>45</v>
      </c>
      <c r="AE136" s="303">
        <v>2</v>
      </c>
      <c r="AH136" s="33" t="s">
        <v>45</v>
      </c>
      <c r="AI136" s="16"/>
      <c r="AP136" s="33" t="s">
        <v>45</v>
      </c>
      <c r="AQ136" s="16"/>
      <c r="AS136" s="33" t="s">
        <v>45</v>
      </c>
      <c r="AT136" s="16"/>
      <c r="AV136" s="33" t="s">
        <v>45</v>
      </c>
      <c r="AW136" s="16"/>
    </row>
    <row r="137" spans="2:49" x14ac:dyDescent="0.25">
      <c r="B137" s="33" t="s">
        <v>46</v>
      </c>
      <c r="C137" s="16"/>
      <c r="F137" s="33" t="s">
        <v>46</v>
      </c>
      <c r="G137" s="16"/>
      <c r="H137" s="16"/>
      <c r="I137" s="16"/>
      <c r="K137" s="89" t="s">
        <v>190</v>
      </c>
      <c r="L137">
        <f>SUM(L133:L136)</f>
        <v>551</v>
      </c>
      <c r="M137">
        <f t="shared" ref="M137:W137" si="15">SUM(M133:M136)</f>
        <v>225</v>
      </c>
      <c r="N137">
        <f t="shared" si="15"/>
        <v>46</v>
      </c>
      <c r="O137">
        <f t="shared" si="15"/>
        <v>7</v>
      </c>
      <c r="P137">
        <f t="shared" si="15"/>
        <v>34</v>
      </c>
      <c r="Q137">
        <f t="shared" si="15"/>
        <v>1</v>
      </c>
      <c r="R137">
        <f t="shared" si="15"/>
        <v>1</v>
      </c>
      <c r="S137">
        <f t="shared" si="15"/>
        <v>14</v>
      </c>
      <c r="T137">
        <f t="shared" si="15"/>
        <v>2</v>
      </c>
      <c r="U137">
        <f t="shared" si="15"/>
        <v>3</v>
      </c>
      <c r="V137">
        <f t="shared" si="15"/>
        <v>1</v>
      </c>
      <c r="W137">
        <f t="shared" si="15"/>
        <v>2</v>
      </c>
      <c r="X137" s="5"/>
      <c r="AD137" s="33" t="s">
        <v>46</v>
      </c>
      <c r="AE137" s="339"/>
      <c r="AH137" s="33" t="s">
        <v>46</v>
      </c>
      <c r="AI137" s="16"/>
      <c r="AP137" s="33" t="s">
        <v>46</v>
      </c>
      <c r="AQ137" s="16"/>
      <c r="AS137" s="33" t="s">
        <v>46</v>
      </c>
      <c r="AT137" s="16"/>
      <c r="AV137" s="33" t="s">
        <v>46</v>
      </c>
      <c r="AW137" s="16"/>
    </row>
    <row r="138" spans="2:49" x14ac:dyDescent="0.25">
      <c r="B138" s="33" t="s">
        <v>47</v>
      </c>
      <c r="C138" s="16"/>
      <c r="F138" s="33" t="s">
        <v>47</v>
      </c>
      <c r="G138" s="16"/>
      <c r="H138" s="16"/>
      <c r="I138" s="16"/>
      <c r="X138" s="5"/>
      <c r="Y138">
        <f>126*100/450</f>
        <v>28</v>
      </c>
      <c r="AD138" s="33" t="s">
        <v>47</v>
      </c>
      <c r="AE138" s="340"/>
      <c r="AH138" s="33" t="s">
        <v>47</v>
      </c>
      <c r="AI138" s="16"/>
      <c r="AP138" s="33" t="s">
        <v>47</v>
      </c>
      <c r="AQ138" s="16"/>
      <c r="AS138" s="33" t="s">
        <v>47</v>
      </c>
      <c r="AT138" s="16"/>
      <c r="AV138" s="33" t="s">
        <v>47</v>
      </c>
      <c r="AW138" s="16"/>
    </row>
    <row r="139" spans="2:49" x14ac:dyDescent="0.25">
      <c r="B139" s="33" t="s">
        <v>48</v>
      </c>
      <c r="C139" s="12">
        <v>262</v>
      </c>
      <c r="F139" s="33" t="s">
        <v>48</v>
      </c>
      <c r="G139" s="12">
        <v>2</v>
      </c>
      <c r="H139" s="12">
        <v>2</v>
      </c>
      <c r="I139" s="12">
        <v>2</v>
      </c>
      <c r="X139" s="5"/>
      <c r="AD139" s="33" t="s">
        <v>48</v>
      </c>
      <c r="AE139" s="12"/>
      <c r="AH139" s="33" t="s">
        <v>48</v>
      </c>
      <c r="AI139" s="12"/>
      <c r="AP139" s="33" t="s">
        <v>48</v>
      </c>
      <c r="AQ139" s="12"/>
      <c r="AS139" s="33" t="s">
        <v>48</v>
      </c>
      <c r="AT139" s="12"/>
      <c r="AV139" s="33" t="s">
        <v>48</v>
      </c>
      <c r="AW139" s="12">
        <v>73</v>
      </c>
    </row>
    <row r="140" spans="2:49" ht="15.75" thickBot="1" x14ac:dyDescent="0.3">
      <c r="B140" s="33" t="s">
        <v>49</v>
      </c>
      <c r="C140" s="16">
        <v>309</v>
      </c>
      <c r="F140" s="33" t="s">
        <v>49</v>
      </c>
      <c r="G140" s="16">
        <v>5</v>
      </c>
      <c r="H140" s="16">
        <v>5</v>
      </c>
      <c r="I140" s="16">
        <v>5</v>
      </c>
      <c r="X140" s="69"/>
      <c r="Y140" s="95">
        <v>450</v>
      </c>
      <c r="Z140" s="84"/>
      <c r="AD140" s="33" t="s">
        <v>49</v>
      </c>
      <c r="AE140" s="16"/>
      <c r="AH140" s="33" t="s">
        <v>49</v>
      </c>
      <c r="AI140" s="16"/>
      <c r="AP140" s="33" t="s">
        <v>49</v>
      </c>
      <c r="AQ140" s="16"/>
      <c r="AS140" s="33" t="s">
        <v>49</v>
      </c>
      <c r="AT140" s="16"/>
      <c r="AV140" s="33" t="s">
        <v>49</v>
      </c>
      <c r="AW140" s="16">
        <v>57</v>
      </c>
    </row>
    <row r="141" spans="2:49" x14ac:dyDescent="0.25">
      <c r="B141" s="33" t="s">
        <v>50</v>
      </c>
      <c r="C141" s="16">
        <v>268</v>
      </c>
      <c r="F141" s="33" t="s">
        <v>50</v>
      </c>
      <c r="G141" s="16">
        <v>4</v>
      </c>
      <c r="H141" s="16">
        <v>4</v>
      </c>
      <c r="I141" s="16">
        <v>4</v>
      </c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97">
        <f>SUM(L141:S141)</f>
        <v>0</v>
      </c>
      <c r="Z141" s="97"/>
      <c r="AD141" s="33" t="s">
        <v>50</v>
      </c>
      <c r="AE141" s="16"/>
      <c r="AH141" s="33" t="s">
        <v>50</v>
      </c>
      <c r="AI141" s="16"/>
      <c r="AP141" s="33" t="s">
        <v>50</v>
      </c>
      <c r="AQ141" s="16"/>
      <c r="AS141" s="33" t="s">
        <v>50</v>
      </c>
      <c r="AT141" s="16"/>
      <c r="AV141" s="33" t="s">
        <v>50</v>
      </c>
      <c r="AW141" s="16">
        <v>182</v>
      </c>
    </row>
    <row r="142" spans="2:49" x14ac:dyDescent="0.25">
      <c r="B142" s="33" t="s">
        <v>51</v>
      </c>
      <c r="C142" s="48">
        <v>281</v>
      </c>
      <c r="F142" s="33" t="s">
        <v>51</v>
      </c>
      <c r="G142" s="48">
        <v>8</v>
      </c>
      <c r="H142" s="48">
        <v>8</v>
      </c>
      <c r="I142" s="48">
        <v>8</v>
      </c>
      <c r="AD142" s="33" t="s">
        <v>51</v>
      </c>
      <c r="AE142" s="290">
        <v>1</v>
      </c>
      <c r="AH142" s="33" t="s">
        <v>51</v>
      </c>
      <c r="AI142" s="79"/>
      <c r="AP142" s="33" t="s">
        <v>51</v>
      </c>
      <c r="AQ142" s="16"/>
      <c r="AS142" s="33" t="s">
        <v>51</v>
      </c>
      <c r="AT142" s="16"/>
      <c r="AV142" s="33" t="s">
        <v>51</v>
      </c>
      <c r="AW142" s="16"/>
    </row>
    <row r="143" spans="2:49" x14ac:dyDescent="0.25">
      <c r="B143" s="33" t="s">
        <v>52</v>
      </c>
      <c r="C143" s="47">
        <v>282</v>
      </c>
      <c r="F143" s="33" t="s">
        <v>52</v>
      </c>
      <c r="G143" s="47">
        <v>3</v>
      </c>
      <c r="H143" s="47">
        <v>3</v>
      </c>
      <c r="I143" s="47">
        <v>3</v>
      </c>
      <c r="AD143" s="33" t="s">
        <v>52</v>
      </c>
      <c r="AE143" s="291"/>
      <c r="AH143" s="33" t="s">
        <v>52</v>
      </c>
      <c r="AI143" s="80"/>
      <c r="AP143" s="33" t="s">
        <v>52</v>
      </c>
      <c r="AQ143" s="12"/>
      <c r="AS143" s="33" t="s">
        <v>52</v>
      </c>
      <c r="AT143" s="12"/>
      <c r="AV143" s="33" t="s">
        <v>52</v>
      </c>
      <c r="AW143" s="12"/>
    </row>
    <row r="144" spans="2:49" x14ac:dyDescent="0.25">
      <c r="B144" s="33" t="s">
        <v>53</v>
      </c>
      <c r="C144" s="47">
        <v>203</v>
      </c>
      <c r="F144" s="33" t="s">
        <v>53</v>
      </c>
      <c r="G144" s="47">
        <v>5</v>
      </c>
      <c r="H144" s="47">
        <v>5</v>
      </c>
      <c r="I144" s="47">
        <v>5</v>
      </c>
      <c r="AD144" s="33" t="s">
        <v>53</v>
      </c>
      <c r="AE144" s="292"/>
      <c r="AH144" s="33" t="s">
        <v>53</v>
      </c>
      <c r="AI144" s="80"/>
      <c r="AP144" s="33" t="s">
        <v>53</v>
      </c>
      <c r="AQ144" s="12"/>
      <c r="AS144" s="33" t="s">
        <v>53</v>
      </c>
      <c r="AT144" s="12"/>
      <c r="AV144" s="33" t="s">
        <v>53</v>
      </c>
      <c r="AW144" s="12"/>
    </row>
    <row r="145" spans="2:15" x14ac:dyDescent="0.25">
      <c r="M145" t="s">
        <v>410</v>
      </c>
    </row>
    <row r="150" spans="2:15" ht="15.75" customHeight="1" thickBot="1" x14ac:dyDescent="0.3">
      <c r="B150" s="323" t="s">
        <v>98</v>
      </c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</row>
    <row r="151" spans="2:15" ht="25.5" x14ac:dyDescent="0.25">
      <c r="B151" s="1" t="s">
        <v>1</v>
      </c>
      <c r="C151" s="2" t="s">
        <v>252</v>
      </c>
      <c r="D151" s="2" t="s">
        <v>251</v>
      </c>
      <c r="E151" s="2" t="s">
        <v>250</v>
      </c>
      <c r="F151" s="2" t="s">
        <v>249</v>
      </c>
      <c r="G151" s="2" t="s">
        <v>248</v>
      </c>
      <c r="H151" s="2" t="s">
        <v>247</v>
      </c>
      <c r="I151" s="2" t="s">
        <v>401</v>
      </c>
      <c r="J151" s="2" t="s">
        <v>97</v>
      </c>
      <c r="K151" s="96" t="s">
        <v>78</v>
      </c>
      <c r="L151" s="96" t="s">
        <v>461</v>
      </c>
      <c r="M151" s="96" t="s">
        <v>460</v>
      </c>
      <c r="N151" s="96" t="s">
        <v>459</v>
      </c>
    </row>
    <row r="152" spans="2:15" x14ac:dyDescent="0.25">
      <c r="B152" s="4" t="s">
        <v>15</v>
      </c>
      <c r="C152" s="5">
        <v>170</v>
      </c>
      <c r="D152" s="5">
        <v>8</v>
      </c>
      <c r="E152" s="5">
        <v>14</v>
      </c>
      <c r="F152" s="5">
        <v>2</v>
      </c>
      <c r="G152" s="5">
        <v>0</v>
      </c>
      <c r="H152" s="5">
        <v>16</v>
      </c>
      <c r="I152" s="5">
        <v>19</v>
      </c>
      <c r="J152" s="5">
        <v>390</v>
      </c>
      <c r="K152" s="152">
        <v>0</v>
      </c>
      <c r="L152" s="152">
        <v>0</v>
      </c>
      <c r="M152" s="152">
        <v>0</v>
      </c>
      <c r="N152" s="152">
        <v>0</v>
      </c>
    </row>
    <row r="153" spans="2:15" x14ac:dyDescent="0.25">
      <c r="B153" s="4" t="s">
        <v>16</v>
      </c>
      <c r="C153" s="5">
        <v>115</v>
      </c>
      <c r="D153" s="5">
        <v>1</v>
      </c>
      <c r="E153" s="5">
        <v>36</v>
      </c>
      <c r="F153" s="5">
        <v>7</v>
      </c>
      <c r="G153" s="5">
        <v>6</v>
      </c>
      <c r="H153" s="5">
        <v>2</v>
      </c>
      <c r="I153" s="5">
        <v>0</v>
      </c>
      <c r="J153" s="5">
        <v>1</v>
      </c>
      <c r="K153" s="152">
        <v>0</v>
      </c>
      <c r="L153" s="152">
        <v>0</v>
      </c>
      <c r="M153" s="152">
        <v>0</v>
      </c>
      <c r="N153" s="152">
        <v>0</v>
      </c>
    </row>
    <row r="154" spans="2:15" x14ac:dyDescent="0.25">
      <c r="B154" s="4" t="s">
        <v>17</v>
      </c>
      <c r="C154" s="152">
        <v>124</v>
      </c>
      <c r="D154" s="152">
        <v>0</v>
      </c>
      <c r="E154" s="152">
        <v>25</v>
      </c>
      <c r="F154" s="152">
        <v>3</v>
      </c>
      <c r="G154" s="152">
        <v>0</v>
      </c>
      <c r="H154" s="152">
        <v>1</v>
      </c>
      <c r="I154" s="152">
        <v>0</v>
      </c>
      <c r="J154" s="152">
        <v>0</v>
      </c>
      <c r="K154" s="152">
        <v>1</v>
      </c>
      <c r="L154" s="152">
        <v>0</v>
      </c>
      <c r="M154" s="152">
        <v>3</v>
      </c>
      <c r="N154" s="152">
        <v>3</v>
      </c>
    </row>
    <row r="155" spans="2:15" x14ac:dyDescent="0.25">
      <c r="B155" s="151" t="s">
        <v>18</v>
      </c>
      <c r="C155" s="142">
        <v>100</v>
      </c>
      <c r="D155" s="142">
        <v>0</v>
      </c>
      <c r="E155" s="142">
        <v>15</v>
      </c>
      <c r="F155" s="142">
        <v>1</v>
      </c>
      <c r="G155" s="142">
        <v>1</v>
      </c>
      <c r="H155" s="142">
        <v>1</v>
      </c>
      <c r="I155" s="142">
        <v>0</v>
      </c>
      <c r="J155" s="142">
        <v>0</v>
      </c>
      <c r="K155" s="142">
        <v>2</v>
      </c>
      <c r="L155" s="142">
        <v>4</v>
      </c>
      <c r="M155" s="142">
        <v>1</v>
      </c>
      <c r="N155" s="142">
        <v>2</v>
      </c>
    </row>
    <row r="156" spans="2:15" x14ac:dyDescent="0.25">
      <c r="B156" s="11" t="s">
        <v>104</v>
      </c>
      <c r="C156" s="25">
        <f>SUM(C152:C155)</f>
        <v>509</v>
      </c>
      <c r="D156" s="25">
        <f t="shared" ref="D156:N156" si="16">SUM(D152:D155)</f>
        <v>9</v>
      </c>
      <c r="E156" s="25">
        <f t="shared" si="16"/>
        <v>90</v>
      </c>
      <c r="F156" s="25">
        <f t="shared" si="16"/>
        <v>13</v>
      </c>
      <c r="G156" s="25">
        <f t="shared" si="16"/>
        <v>7</v>
      </c>
      <c r="H156" s="25">
        <f t="shared" si="16"/>
        <v>20</v>
      </c>
      <c r="I156" s="25">
        <f t="shared" si="16"/>
        <v>19</v>
      </c>
      <c r="J156" s="25">
        <f t="shared" si="16"/>
        <v>391</v>
      </c>
      <c r="K156" s="25">
        <f t="shared" si="16"/>
        <v>3</v>
      </c>
      <c r="L156" s="25">
        <f t="shared" si="16"/>
        <v>4</v>
      </c>
      <c r="M156" s="25">
        <f t="shared" si="16"/>
        <v>4</v>
      </c>
      <c r="N156" s="25">
        <f t="shared" si="16"/>
        <v>5</v>
      </c>
      <c r="O156" s="86">
        <v>1074</v>
      </c>
    </row>
    <row r="179" spans="2:60" ht="23.25" x14ac:dyDescent="0.35">
      <c r="C179" s="326" t="s">
        <v>115</v>
      </c>
      <c r="D179" s="326"/>
      <c r="E179" s="326"/>
      <c r="F179" s="326"/>
      <c r="G179" s="326"/>
      <c r="H179" s="326"/>
      <c r="I179" s="326"/>
      <c r="J179" s="326"/>
      <c r="K179" s="326"/>
      <c r="L179" s="326"/>
      <c r="M179" s="326"/>
      <c r="N179" s="326"/>
      <c r="O179" s="326"/>
      <c r="P179" s="326"/>
      <c r="AF179" s="325" t="s">
        <v>130</v>
      </c>
      <c r="AG179" s="325"/>
      <c r="AH179" s="325"/>
      <c r="AI179" s="325"/>
      <c r="AJ179" s="325"/>
      <c r="AK179" s="325"/>
      <c r="AL179" s="325"/>
      <c r="AM179" s="325"/>
      <c r="AN179" s="325"/>
      <c r="AO179" s="325"/>
      <c r="AP179" s="325"/>
      <c r="AQ179" s="325"/>
      <c r="AR179" s="325"/>
      <c r="AS179" s="325"/>
    </row>
    <row r="182" spans="2:60" ht="45.75" customHeight="1" x14ac:dyDescent="0.25">
      <c r="B182" s="267" t="s">
        <v>118</v>
      </c>
      <c r="C182" s="268"/>
      <c r="D182" s="268"/>
      <c r="E182" s="268"/>
      <c r="G182" s="267" t="s">
        <v>122</v>
      </c>
      <c r="H182" s="268"/>
      <c r="I182" s="268"/>
      <c r="J182" s="268"/>
      <c r="K182" s="268"/>
      <c r="M182" s="278" t="s">
        <v>123</v>
      </c>
      <c r="N182" s="279"/>
      <c r="O182" s="280"/>
      <c r="Q182" s="267" t="s">
        <v>125</v>
      </c>
      <c r="R182" s="268"/>
      <c r="S182" s="268"/>
      <c r="T182" s="268"/>
      <c r="U182" s="110"/>
      <c r="V182" s="110"/>
      <c r="W182" s="110"/>
      <c r="X182" s="110"/>
      <c r="Y182" s="110"/>
      <c r="Z182" s="110"/>
      <c r="AD182" s="278" t="s">
        <v>131</v>
      </c>
      <c r="AE182" s="279"/>
      <c r="AF182" s="280"/>
      <c r="AI182" s="278" t="s">
        <v>134</v>
      </c>
      <c r="AJ182" s="279"/>
      <c r="AK182" s="280"/>
      <c r="AN182" s="267" t="s">
        <v>150</v>
      </c>
      <c r="AO182" s="268"/>
      <c r="AP182" s="268"/>
      <c r="AQ182" s="268"/>
      <c r="AR182" s="268"/>
      <c r="AS182" s="268"/>
      <c r="AT182" s="268"/>
      <c r="AW182" s="267" t="s">
        <v>151</v>
      </c>
      <c r="AX182" s="268"/>
      <c r="AY182" s="268"/>
      <c r="AZ182" s="268"/>
      <c r="BA182" s="268"/>
      <c r="BE182" s="312" t="s">
        <v>131</v>
      </c>
      <c r="BF182" s="312"/>
      <c r="BG182" s="312"/>
      <c r="BH182" t="s">
        <v>506</v>
      </c>
    </row>
    <row r="183" spans="2:60" ht="59.25" customHeight="1" x14ac:dyDescent="0.25">
      <c r="B183" s="31"/>
      <c r="C183" s="24" t="s">
        <v>116</v>
      </c>
      <c r="D183" s="24" t="s">
        <v>117</v>
      </c>
      <c r="E183" s="24"/>
      <c r="G183" s="31"/>
      <c r="H183" s="26" t="s">
        <v>178</v>
      </c>
      <c r="I183" s="343" t="s">
        <v>227</v>
      </c>
      <c r="J183" s="344"/>
      <c r="K183" s="302"/>
      <c r="M183" s="31"/>
      <c r="N183" s="26" t="s">
        <v>504</v>
      </c>
      <c r="O183" s="26" t="s">
        <v>124</v>
      </c>
      <c r="Q183" s="31"/>
      <c r="R183" s="26" t="s">
        <v>124</v>
      </c>
      <c r="S183" s="26" t="s">
        <v>126</v>
      </c>
      <c r="T183" s="26" t="s">
        <v>202</v>
      </c>
      <c r="U183" s="92"/>
      <c r="V183" s="92"/>
      <c r="W183" s="92"/>
      <c r="X183" s="92"/>
      <c r="Y183" s="92"/>
      <c r="Z183" s="92"/>
      <c r="AD183" s="18">
        <v>2023</v>
      </c>
      <c r="AE183" s="331" t="s">
        <v>41</v>
      </c>
      <c r="AF183" s="331"/>
      <c r="AI183" s="18">
        <v>2023</v>
      </c>
      <c r="AJ183" s="115"/>
      <c r="AK183" s="115"/>
      <c r="AN183" s="31"/>
      <c r="AO183" s="26" t="s">
        <v>273</v>
      </c>
      <c r="AP183" s="26" t="s">
        <v>274</v>
      </c>
      <c r="AQ183" s="26" t="s">
        <v>277</v>
      </c>
      <c r="AR183" s="26" t="s">
        <v>275</v>
      </c>
      <c r="AS183" s="26" t="s">
        <v>276</v>
      </c>
      <c r="AT183" s="129" t="s">
        <v>422</v>
      </c>
      <c r="AW183" s="31"/>
      <c r="AX183" s="24" t="s">
        <v>55</v>
      </c>
      <c r="AY183" s="24" t="s">
        <v>72</v>
      </c>
      <c r="AZ183" s="26" t="s">
        <v>65</v>
      </c>
      <c r="BA183" s="24" t="s">
        <v>227</v>
      </c>
      <c r="BE183" s="18">
        <v>2023</v>
      </c>
      <c r="BF183" s="331" t="s">
        <v>41</v>
      </c>
      <c r="BG183" s="331"/>
    </row>
    <row r="184" spans="2:60" ht="36.75" customHeight="1" x14ac:dyDescent="0.25">
      <c r="B184" s="19" t="s">
        <v>42</v>
      </c>
      <c r="C184" s="167">
        <v>134</v>
      </c>
      <c r="D184" s="167">
        <v>81</v>
      </c>
      <c r="G184" s="31"/>
      <c r="H184" s="24"/>
      <c r="I184" s="26" t="s">
        <v>120</v>
      </c>
      <c r="J184" s="301" t="s">
        <v>115</v>
      </c>
      <c r="K184" s="359"/>
      <c r="L184" t="s">
        <v>262</v>
      </c>
      <c r="M184" s="275" t="s">
        <v>55</v>
      </c>
      <c r="N184" s="287">
        <v>46</v>
      </c>
      <c r="O184" s="287">
        <v>109</v>
      </c>
      <c r="Q184" s="19" t="s">
        <v>42</v>
      </c>
      <c r="R184" s="287"/>
      <c r="S184" s="287">
        <v>21</v>
      </c>
      <c r="T184" s="287"/>
      <c r="U184" s="43"/>
      <c r="V184" s="43"/>
      <c r="W184" s="43"/>
      <c r="X184" s="43"/>
      <c r="Y184" s="43"/>
      <c r="Z184" s="43"/>
      <c r="AD184" s="32"/>
      <c r="AE184" s="40" t="s">
        <v>132</v>
      </c>
      <c r="AF184" s="40" t="s">
        <v>133</v>
      </c>
      <c r="AI184" s="32"/>
      <c r="AJ184" s="40" t="s">
        <v>135</v>
      </c>
      <c r="AK184" s="40" t="s">
        <v>136</v>
      </c>
      <c r="AN184" s="275" t="s">
        <v>55</v>
      </c>
      <c r="AO184" s="338">
        <v>2291</v>
      </c>
      <c r="AP184" s="338">
        <v>336</v>
      </c>
      <c r="AQ184" s="338"/>
      <c r="AR184" s="338">
        <v>32</v>
      </c>
      <c r="AS184" s="338">
        <v>119</v>
      </c>
      <c r="AT184" s="338">
        <v>42</v>
      </c>
      <c r="AW184" s="22" t="s">
        <v>188</v>
      </c>
      <c r="AX184" s="12">
        <v>930</v>
      </c>
      <c r="AY184" s="12">
        <v>763</v>
      </c>
      <c r="AZ184" s="91" t="s">
        <v>294</v>
      </c>
      <c r="BA184" s="12">
        <v>463</v>
      </c>
      <c r="BB184">
        <f>BA184*100/1806</f>
        <v>25.636766334440754</v>
      </c>
      <c r="BE184" s="32"/>
      <c r="BF184" s="40" t="s">
        <v>132</v>
      </c>
      <c r="BG184" s="40" t="s">
        <v>133</v>
      </c>
    </row>
    <row r="185" spans="2:60" ht="30" x14ac:dyDescent="0.25">
      <c r="B185" s="19" t="s">
        <v>43</v>
      </c>
      <c r="C185" s="167">
        <v>138</v>
      </c>
      <c r="D185" s="167">
        <v>65</v>
      </c>
      <c r="G185" s="19" t="s">
        <v>56</v>
      </c>
      <c r="H185" s="12">
        <v>16</v>
      </c>
      <c r="I185" s="12" t="s">
        <v>66</v>
      </c>
      <c r="J185" s="47">
        <v>2</v>
      </c>
      <c r="K185" s="47">
        <v>17</v>
      </c>
      <c r="L185" s="68">
        <f t="shared" ref="L185:L190" si="17">J185+K185</f>
        <v>19</v>
      </c>
      <c r="M185" s="276"/>
      <c r="N185" s="288"/>
      <c r="O185" s="288"/>
      <c r="Q185" s="19" t="s">
        <v>43</v>
      </c>
      <c r="R185" s="288"/>
      <c r="S185" s="288"/>
      <c r="T185" s="288"/>
      <c r="AD185" s="32" t="s">
        <v>42</v>
      </c>
      <c r="AE185" s="16">
        <v>681</v>
      </c>
      <c r="AF185" s="16">
        <v>685</v>
      </c>
      <c r="AI185" s="32" t="s">
        <v>42</v>
      </c>
      <c r="AJ185" s="16"/>
      <c r="AK185" s="16"/>
      <c r="AN185" s="276"/>
      <c r="AO185" s="348"/>
      <c r="AP185" s="348"/>
      <c r="AQ185" s="348"/>
      <c r="AR185" s="348"/>
      <c r="AS185" s="348"/>
      <c r="AT185" s="348"/>
      <c r="AW185" s="19" t="s">
        <v>56</v>
      </c>
      <c r="AX185" s="12">
        <v>161</v>
      </c>
      <c r="AY185" s="12">
        <v>135</v>
      </c>
      <c r="AZ185" s="91" t="s">
        <v>295</v>
      </c>
      <c r="BA185" s="12">
        <v>221</v>
      </c>
      <c r="BB185">
        <f t="shared" ref="BB185:BB191" si="18">BA185*100/1806</f>
        <v>12.236987818383167</v>
      </c>
      <c r="BE185" s="19" t="s">
        <v>55</v>
      </c>
      <c r="BF185" s="16">
        <v>1606</v>
      </c>
      <c r="BG185" s="16">
        <v>1214</v>
      </c>
    </row>
    <row r="186" spans="2:60" ht="30" x14ac:dyDescent="0.25">
      <c r="B186" s="19" t="s">
        <v>44</v>
      </c>
      <c r="C186" s="167">
        <v>214</v>
      </c>
      <c r="D186" s="167">
        <v>56</v>
      </c>
      <c r="G186" s="19" t="s">
        <v>57</v>
      </c>
      <c r="H186" s="12">
        <v>47</v>
      </c>
      <c r="I186" s="12" t="s">
        <v>67</v>
      </c>
      <c r="J186" s="47">
        <v>16</v>
      </c>
      <c r="K186" s="47">
        <v>48</v>
      </c>
      <c r="L186" s="68">
        <f t="shared" si="17"/>
        <v>64</v>
      </c>
      <c r="M186" s="277"/>
      <c r="N186" s="289"/>
      <c r="O186" s="289"/>
      <c r="Q186" s="19" t="s">
        <v>44</v>
      </c>
      <c r="R186" s="289"/>
      <c r="S186" s="289"/>
      <c r="T186" s="289"/>
      <c r="AD186" s="33" t="s">
        <v>43</v>
      </c>
      <c r="AE186" s="16">
        <v>323</v>
      </c>
      <c r="AF186" s="16">
        <v>227</v>
      </c>
      <c r="AI186" s="33" t="s">
        <v>43</v>
      </c>
      <c r="AJ186" s="16"/>
      <c r="AK186" s="16"/>
      <c r="AN186" s="277"/>
      <c r="AO186" s="349"/>
      <c r="AP186" s="349"/>
      <c r="AQ186" s="349"/>
      <c r="AR186" s="349"/>
      <c r="AS186" s="349"/>
      <c r="AT186" s="349"/>
      <c r="AW186" s="19" t="s">
        <v>57</v>
      </c>
      <c r="AX186" s="12">
        <v>245</v>
      </c>
      <c r="AY186" s="12">
        <v>41</v>
      </c>
      <c r="AZ186" s="91" t="s">
        <v>296</v>
      </c>
      <c r="BA186" s="12">
        <v>325</v>
      </c>
      <c r="BB186">
        <f t="shared" si="18"/>
        <v>17.995570321151718</v>
      </c>
      <c r="BE186" s="19" t="s">
        <v>172</v>
      </c>
      <c r="BF186" s="16">
        <v>1625</v>
      </c>
      <c r="BG186" s="16">
        <v>1275</v>
      </c>
    </row>
    <row r="187" spans="2:60" ht="30" x14ac:dyDescent="0.25">
      <c r="B187" s="19" t="s">
        <v>45</v>
      </c>
      <c r="C187" s="12">
        <v>138</v>
      </c>
      <c r="D187" s="12">
        <v>64</v>
      </c>
      <c r="G187" s="19" t="s">
        <v>58</v>
      </c>
      <c r="H187" s="12">
        <v>34</v>
      </c>
      <c r="I187" s="12" t="s">
        <v>68</v>
      </c>
      <c r="J187" s="47">
        <v>41</v>
      </c>
      <c r="K187" s="47">
        <v>40</v>
      </c>
      <c r="L187" s="68">
        <f t="shared" si="17"/>
        <v>81</v>
      </c>
      <c r="M187" s="275" t="s">
        <v>172</v>
      </c>
      <c r="N187" s="269">
        <v>59</v>
      </c>
      <c r="O187" s="269">
        <v>43</v>
      </c>
      <c r="Q187" s="19" t="s">
        <v>45</v>
      </c>
      <c r="R187" s="12"/>
      <c r="S187" s="12"/>
      <c r="T187" s="12"/>
      <c r="AD187" s="33" t="s">
        <v>44</v>
      </c>
      <c r="AE187" s="16">
        <v>602</v>
      </c>
      <c r="AF187" s="16">
        <v>302</v>
      </c>
      <c r="AI187" s="33" t="s">
        <v>44</v>
      </c>
      <c r="AJ187" s="16"/>
      <c r="AK187" s="16"/>
      <c r="AN187" s="275" t="s">
        <v>172</v>
      </c>
      <c r="AO187" s="338">
        <v>1509</v>
      </c>
      <c r="AP187" s="338">
        <v>1243</v>
      </c>
      <c r="AQ187" s="338"/>
      <c r="AR187" s="338">
        <v>116</v>
      </c>
      <c r="AS187" s="338">
        <v>33</v>
      </c>
      <c r="AT187" s="338"/>
      <c r="AW187" s="19" t="s">
        <v>58</v>
      </c>
      <c r="AX187" s="12">
        <v>289</v>
      </c>
      <c r="AY187" s="12">
        <v>63</v>
      </c>
      <c r="AZ187" s="91" t="s">
        <v>297</v>
      </c>
      <c r="BA187" s="12">
        <v>377</v>
      </c>
      <c r="BB187">
        <f t="shared" si="18"/>
        <v>20.874861572535991</v>
      </c>
      <c r="BE187" s="19" t="s">
        <v>121</v>
      </c>
      <c r="BF187" s="12">
        <v>907</v>
      </c>
      <c r="BG187" s="12">
        <v>656</v>
      </c>
    </row>
    <row r="188" spans="2:60" ht="30" x14ac:dyDescent="0.25">
      <c r="B188" s="19" t="s">
        <v>46</v>
      </c>
      <c r="C188" s="12">
        <v>88</v>
      </c>
      <c r="D188" s="12">
        <v>88</v>
      </c>
      <c r="G188" s="19" t="s">
        <v>59</v>
      </c>
      <c r="H188" s="12">
        <v>38</v>
      </c>
      <c r="I188" s="12" t="s">
        <v>69</v>
      </c>
      <c r="J188" s="47">
        <v>49</v>
      </c>
      <c r="K188" s="47">
        <v>76</v>
      </c>
      <c r="L188" s="68">
        <f t="shared" si="17"/>
        <v>125</v>
      </c>
      <c r="M188" s="276"/>
      <c r="N188" s="270"/>
      <c r="O188" s="270"/>
      <c r="Q188" s="19" t="s">
        <v>46</v>
      </c>
      <c r="R188" s="12"/>
      <c r="S188" s="12"/>
      <c r="T188" s="12"/>
      <c r="AD188" s="33" t="s">
        <v>45</v>
      </c>
      <c r="AE188" s="16">
        <v>438</v>
      </c>
      <c r="AF188" s="16">
        <v>383</v>
      </c>
      <c r="AI188" s="33" t="s">
        <v>45</v>
      </c>
      <c r="AJ188" s="111">
        <v>1644</v>
      </c>
      <c r="AK188" s="111">
        <v>1236</v>
      </c>
      <c r="AN188" s="276"/>
      <c r="AO188" s="348"/>
      <c r="AP188" s="348"/>
      <c r="AQ188" s="348"/>
      <c r="AR188" s="348"/>
      <c r="AS188" s="348"/>
      <c r="AT188" s="348"/>
      <c r="AW188" s="19" t="s">
        <v>59</v>
      </c>
      <c r="AX188" s="12">
        <v>296</v>
      </c>
      <c r="AY188" s="12">
        <v>107</v>
      </c>
      <c r="AZ188" s="91" t="s">
        <v>298</v>
      </c>
      <c r="BA188" s="12">
        <v>231</v>
      </c>
      <c r="BB188">
        <f t="shared" si="18"/>
        <v>12.790697674418604</v>
      </c>
      <c r="BE188" s="19" t="s">
        <v>227</v>
      </c>
      <c r="BF188" s="16">
        <v>1230</v>
      </c>
      <c r="BG188" s="16">
        <v>576</v>
      </c>
    </row>
    <row r="189" spans="2:60" ht="30" x14ac:dyDescent="0.25">
      <c r="B189" s="19" t="s">
        <v>47</v>
      </c>
      <c r="C189" s="12">
        <v>101</v>
      </c>
      <c r="D189" s="12">
        <v>77</v>
      </c>
      <c r="G189" s="19" t="s">
        <v>60</v>
      </c>
      <c r="H189" s="12">
        <v>64</v>
      </c>
      <c r="I189" s="12" t="s">
        <v>70</v>
      </c>
      <c r="J189" s="47">
        <v>32</v>
      </c>
      <c r="K189" s="47">
        <v>36</v>
      </c>
      <c r="L189" s="68">
        <f t="shared" si="17"/>
        <v>68</v>
      </c>
      <c r="M189" s="277"/>
      <c r="N189" s="271"/>
      <c r="O189" s="271"/>
      <c r="Q189" s="19" t="s">
        <v>47</v>
      </c>
      <c r="R189" s="360">
        <v>23</v>
      </c>
      <c r="S189" s="361"/>
      <c r="T189" s="362"/>
      <c r="U189" s="93"/>
      <c r="V189" s="93"/>
      <c r="W189" s="93"/>
      <c r="X189" s="93"/>
      <c r="Y189" s="93"/>
      <c r="Z189" s="93"/>
      <c r="AD189" s="33" t="s">
        <v>46</v>
      </c>
      <c r="AE189" s="16">
        <v>419</v>
      </c>
      <c r="AF189" s="16">
        <v>244</v>
      </c>
      <c r="AI189" s="33" t="s">
        <v>46</v>
      </c>
      <c r="AJ189" s="112"/>
      <c r="AK189" s="112"/>
      <c r="AN189" s="277"/>
      <c r="AO189" s="349"/>
      <c r="AP189" s="349"/>
      <c r="AQ189" s="349"/>
      <c r="AR189" s="349"/>
      <c r="AS189" s="349"/>
      <c r="AT189" s="349"/>
      <c r="AW189" s="19" t="s">
        <v>60</v>
      </c>
      <c r="AX189" s="12">
        <v>292</v>
      </c>
      <c r="AY189" s="12">
        <v>99</v>
      </c>
      <c r="AZ189" s="91" t="s">
        <v>299</v>
      </c>
      <c r="BA189" s="12">
        <v>66</v>
      </c>
      <c r="BB189">
        <f t="shared" si="18"/>
        <v>3.654485049833887</v>
      </c>
      <c r="BE189" s="19" t="s">
        <v>430</v>
      </c>
      <c r="BF189" s="16">
        <f>SUM(BF185:BF188)</f>
        <v>5368</v>
      </c>
      <c r="BG189" s="16">
        <f>SUM(BG185:BG188)</f>
        <v>3721</v>
      </c>
    </row>
    <row r="190" spans="2:60" ht="30" x14ac:dyDescent="0.25">
      <c r="B190" s="19" t="s">
        <v>48</v>
      </c>
      <c r="C190" s="12">
        <v>97</v>
      </c>
      <c r="D190" s="12">
        <v>80</v>
      </c>
      <c r="G190" s="19" t="s">
        <v>61</v>
      </c>
      <c r="H190" s="12">
        <v>56</v>
      </c>
      <c r="I190" s="12" t="s">
        <v>71</v>
      </c>
      <c r="J190" s="47">
        <v>27</v>
      </c>
      <c r="K190" s="47">
        <v>18</v>
      </c>
      <c r="L190" s="68">
        <f t="shared" si="17"/>
        <v>45</v>
      </c>
      <c r="M190" s="275" t="s">
        <v>121</v>
      </c>
      <c r="N190" s="269">
        <v>51</v>
      </c>
      <c r="O190" s="269">
        <v>30</v>
      </c>
      <c r="Q190" s="19" t="s">
        <v>48</v>
      </c>
      <c r="R190" s="269">
        <v>0</v>
      </c>
      <c r="S190" s="269">
        <v>18</v>
      </c>
      <c r="T190" s="269">
        <v>17</v>
      </c>
      <c r="U190" s="38"/>
      <c r="V190" s="38"/>
      <c r="W190" s="38"/>
      <c r="X190" s="38"/>
      <c r="Y190" s="38"/>
      <c r="Z190" s="38"/>
      <c r="AD190" s="33" t="s">
        <v>47</v>
      </c>
      <c r="AE190" s="16">
        <v>768</v>
      </c>
      <c r="AF190" s="16">
        <v>648</v>
      </c>
      <c r="AI190" s="33" t="s">
        <v>47</v>
      </c>
      <c r="AJ190" s="113"/>
      <c r="AK190" s="113"/>
      <c r="AN190" s="275" t="s">
        <v>121</v>
      </c>
      <c r="AO190" s="338">
        <v>1131</v>
      </c>
      <c r="AP190" s="338">
        <v>265</v>
      </c>
      <c r="AQ190" s="338">
        <v>14</v>
      </c>
      <c r="AR190" s="338">
        <v>114</v>
      </c>
      <c r="AS190" s="338">
        <v>39</v>
      </c>
      <c r="AT190" s="338"/>
      <c r="AW190" s="19" t="s">
        <v>61</v>
      </c>
      <c r="AX190" s="12">
        <v>229</v>
      </c>
      <c r="AY190" s="12">
        <v>97</v>
      </c>
      <c r="AZ190" s="91" t="s">
        <v>300</v>
      </c>
      <c r="BA190" s="12">
        <v>25</v>
      </c>
      <c r="BB190">
        <f t="shared" si="18"/>
        <v>1.3842746400885935</v>
      </c>
    </row>
    <row r="191" spans="2:60" ht="30" x14ac:dyDescent="0.25">
      <c r="B191" s="19" t="s">
        <v>49</v>
      </c>
      <c r="C191" s="12">
        <v>134</v>
      </c>
      <c r="D191" s="12">
        <v>90</v>
      </c>
      <c r="G191" s="19" t="s">
        <v>62</v>
      </c>
      <c r="H191" s="12">
        <v>58</v>
      </c>
      <c r="I191" s="12"/>
      <c r="J191" s="12"/>
      <c r="K191" s="12"/>
      <c r="M191" s="276"/>
      <c r="N191" s="270"/>
      <c r="O191" s="270"/>
      <c r="Q191" s="19" t="s">
        <v>49</v>
      </c>
      <c r="R191" s="270"/>
      <c r="S191" s="270"/>
      <c r="T191" s="270"/>
      <c r="U191" s="38"/>
      <c r="V191" s="38"/>
      <c r="W191" s="38"/>
      <c r="X191" s="38"/>
      <c r="Y191" s="38"/>
      <c r="Z191" s="38"/>
      <c r="AD191" s="33" t="s">
        <v>48</v>
      </c>
      <c r="AE191" s="12">
        <v>62</v>
      </c>
      <c r="AF191" s="12">
        <v>36</v>
      </c>
      <c r="AI191" s="33" t="s">
        <v>48</v>
      </c>
      <c r="AJ191" s="12">
        <v>3</v>
      </c>
      <c r="AK191" s="12">
        <v>7</v>
      </c>
      <c r="AN191" s="276"/>
      <c r="AO191" s="348"/>
      <c r="AP191" s="348"/>
      <c r="AQ191" s="348"/>
      <c r="AR191" s="348"/>
      <c r="AS191" s="348"/>
      <c r="AT191" s="348"/>
      <c r="AW191" s="19" t="s">
        <v>62</v>
      </c>
      <c r="AX191" s="12">
        <v>166</v>
      </c>
      <c r="AY191" s="12">
        <v>78</v>
      </c>
      <c r="AZ191" s="91" t="s">
        <v>301</v>
      </c>
      <c r="BA191" s="12">
        <v>98</v>
      </c>
      <c r="BB191">
        <f t="shared" si="18"/>
        <v>5.4263565891472867</v>
      </c>
    </row>
    <row r="192" spans="2:60" x14ac:dyDescent="0.25">
      <c r="B192" s="19" t="s">
        <v>50</v>
      </c>
      <c r="C192" s="12">
        <v>146</v>
      </c>
      <c r="D192" s="12">
        <v>74</v>
      </c>
      <c r="G192" s="12" t="s">
        <v>63</v>
      </c>
      <c r="H192" s="12">
        <v>35</v>
      </c>
      <c r="I192" s="12"/>
      <c r="J192" s="12"/>
      <c r="K192" s="12"/>
      <c r="M192" s="277"/>
      <c r="N192" s="271"/>
      <c r="O192" s="271"/>
      <c r="Q192" s="19" t="s">
        <v>50</v>
      </c>
      <c r="R192" s="271"/>
      <c r="S192" s="271"/>
      <c r="T192" s="271"/>
      <c r="U192" s="38"/>
      <c r="V192" s="38"/>
      <c r="W192" s="38"/>
      <c r="X192" s="38"/>
      <c r="Y192" s="38"/>
      <c r="Z192" s="38"/>
      <c r="AD192" s="33" t="s">
        <v>49</v>
      </c>
      <c r="AE192" s="16">
        <v>257</v>
      </c>
      <c r="AF192" s="16">
        <v>185</v>
      </c>
      <c r="AI192" s="33" t="s">
        <v>49</v>
      </c>
      <c r="AJ192" s="16">
        <v>6</v>
      </c>
      <c r="AK192" s="16">
        <v>7</v>
      </c>
      <c r="AN192" s="277"/>
      <c r="AO192" s="349"/>
      <c r="AP192" s="349"/>
      <c r="AQ192" s="349"/>
      <c r="AR192" s="349"/>
      <c r="AS192" s="349"/>
      <c r="AT192" s="349"/>
      <c r="AW192" s="12" t="s">
        <v>63</v>
      </c>
      <c r="AX192" s="12">
        <v>85</v>
      </c>
      <c r="AY192" s="12">
        <v>30</v>
      </c>
      <c r="AZ192" s="12"/>
      <c r="BA192" s="12"/>
    </row>
    <row r="193" spans="2:62" x14ac:dyDescent="0.25">
      <c r="B193" s="15" t="s">
        <v>51</v>
      </c>
      <c r="C193" s="47">
        <v>303</v>
      </c>
      <c r="D193" s="47">
        <v>101</v>
      </c>
      <c r="G193" s="12" t="s">
        <v>64</v>
      </c>
      <c r="H193" s="12">
        <v>89</v>
      </c>
      <c r="I193" s="12"/>
      <c r="J193" s="12"/>
      <c r="K193" s="12"/>
      <c r="M193" s="275" t="s">
        <v>227</v>
      </c>
      <c r="N193" s="272">
        <v>81</v>
      </c>
      <c r="O193" s="272">
        <v>147</v>
      </c>
      <c r="Q193" s="19" t="s">
        <v>51</v>
      </c>
      <c r="R193" s="317">
        <v>0</v>
      </c>
      <c r="S193" s="317">
        <v>0</v>
      </c>
      <c r="T193" s="317">
        <v>13</v>
      </c>
      <c r="U193" s="93"/>
      <c r="V193" s="93"/>
      <c r="W193" s="93"/>
      <c r="X193" s="93"/>
      <c r="Y193" s="93"/>
      <c r="Z193" s="93"/>
      <c r="AD193" s="33" t="s">
        <v>50</v>
      </c>
      <c r="AE193" s="16">
        <v>588</v>
      </c>
      <c r="AF193" s="16">
        <v>435</v>
      </c>
      <c r="AI193" s="33" t="s">
        <v>50</v>
      </c>
      <c r="AJ193" s="16">
        <v>10</v>
      </c>
      <c r="AK193" s="16">
        <v>4</v>
      </c>
      <c r="AN193" s="275" t="s">
        <v>227</v>
      </c>
      <c r="AO193" s="338">
        <v>1087</v>
      </c>
      <c r="AP193" s="338">
        <v>372</v>
      </c>
      <c r="AQ193" s="338">
        <v>15</v>
      </c>
      <c r="AR193" s="338">
        <v>15</v>
      </c>
      <c r="AS193" s="338">
        <v>316</v>
      </c>
      <c r="AT193" s="338"/>
      <c r="AW193" s="12" t="s">
        <v>64</v>
      </c>
      <c r="AX193" s="12">
        <v>127</v>
      </c>
      <c r="AY193" s="12">
        <v>118</v>
      </c>
      <c r="AZ193" s="12"/>
      <c r="BA193" s="12"/>
    </row>
    <row r="194" spans="2:62" ht="30" x14ac:dyDescent="0.25">
      <c r="B194" s="15" t="s">
        <v>52</v>
      </c>
      <c r="C194" s="47">
        <v>176</v>
      </c>
      <c r="D194" s="47">
        <v>77</v>
      </c>
      <c r="M194" s="276"/>
      <c r="N194" s="273"/>
      <c r="O194" s="273"/>
      <c r="Q194" s="19" t="s">
        <v>52</v>
      </c>
      <c r="R194" s="318"/>
      <c r="S194" s="318"/>
      <c r="T194" s="318"/>
      <c r="U194" s="93"/>
      <c r="V194" s="93"/>
      <c r="W194" s="93"/>
      <c r="X194" s="93"/>
      <c r="Y194" s="93"/>
      <c r="Z194" s="93"/>
      <c r="AD194" s="99" t="s">
        <v>271</v>
      </c>
      <c r="AE194" s="16">
        <v>735</v>
      </c>
      <c r="AF194" s="16">
        <v>201</v>
      </c>
      <c r="AG194" s="86"/>
      <c r="AI194" s="33" t="s">
        <v>51</v>
      </c>
      <c r="AJ194" s="16">
        <v>23</v>
      </c>
      <c r="AK194" s="16">
        <v>0</v>
      </c>
      <c r="AN194" s="276"/>
      <c r="AO194" s="348"/>
      <c r="AP194" s="348"/>
      <c r="AQ194" s="348"/>
      <c r="AR194" s="348"/>
      <c r="AS194" s="348"/>
      <c r="AT194" s="348"/>
      <c r="AW194" s="19" t="s">
        <v>189</v>
      </c>
      <c r="AX194" s="12">
        <v>80</v>
      </c>
      <c r="AY194" s="12">
        <v>32</v>
      </c>
      <c r="AZ194" s="12"/>
      <c r="BA194" s="12"/>
    </row>
    <row r="195" spans="2:62" ht="30" x14ac:dyDescent="0.25">
      <c r="B195" s="15" t="s">
        <v>53</v>
      </c>
      <c r="C195" s="47">
        <v>100</v>
      </c>
      <c r="D195" s="47">
        <v>64</v>
      </c>
      <c r="M195" s="277"/>
      <c r="N195" s="274"/>
      <c r="O195" s="274"/>
      <c r="Q195" s="19" t="s">
        <v>53</v>
      </c>
      <c r="R195" s="319"/>
      <c r="S195" s="319"/>
      <c r="T195" s="319"/>
      <c r="U195" s="93"/>
      <c r="V195" s="93"/>
      <c r="W195" s="93"/>
      <c r="X195" s="93"/>
      <c r="Y195" s="93"/>
      <c r="Z195" s="93"/>
      <c r="AD195" s="99" t="s">
        <v>272</v>
      </c>
      <c r="AE195" s="12">
        <v>495</v>
      </c>
      <c r="AF195" s="12">
        <v>375</v>
      </c>
      <c r="AG195" s="86"/>
      <c r="AI195" s="33" t="s">
        <v>52</v>
      </c>
      <c r="AJ195" s="12">
        <v>8</v>
      </c>
      <c r="AK195" s="12">
        <v>4</v>
      </c>
      <c r="AN195" s="277"/>
      <c r="AO195" s="349"/>
      <c r="AP195" s="349"/>
      <c r="AQ195" s="349"/>
      <c r="AR195" s="349"/>
      <c r="AS195" s="349"/>
      <c r="AT195" s="349"/>
      <c r="BH195" s="174"/>
    </row>
    <row r="196" spans="2:62" ht="30" x14ac:dyDescent="0.25">
      <c r="B196" s="19" t="s">
        <v>430</v>
      </c>
      <c r="C196" s="122">
        <v>1769</v>
      </c>
      <c r="D196" s="65">
        <f>SUM(D184:D195)</f>
        <v>917</v>
      </c>
      <c r="E196" s="86">
        <f>C196+D196</f>
        <v>2686</v>
      </c>
      <c r="M196" s="19" t="s">
        <v>430</v>
      </c>
      <c r="N196" s="12">
        <f>SUM(N184:N195)</f>
        <v>237</v>
      </c>
      <c r="O196" s="12">
        <f>SUM(O184:O195)</f>
        <v>329</v>
      </c>
      <c r="P196">
        <v>566</v>
      </c>
      <c r="Q196" s="19" t="s">
        <v>104</v>
      </c>
      <c r="R196" s="12"/>
      <c r="S196" s="12"/>
      <c r="T196" s="12"/>
      <c r="AD196" s="99" t="s">
        <v>385</v>
      </c>
      <c r="AE196" s="12">
        <v>0</v>
      </c>
      <c r="AF196" s="12">
        <v>0</v>
      </c>
      <c r="AG196" s="86"/>
      <c r="AI196" s="33" t="s">
        <v>53</v>
      </c>
      <c r="AJ196" s="12">
        <v>0</v>
      </c>
      <c r="AK196" s="12">
        <v>0</v>
      </c>
      <c r="AL196">
        <v>34</v>
      </c>
      <c r="AN196" s="175" t="s">
        <v>430</v>
      </c>
      <c r="AO196" s="16">
        <f t="shared" ref="AO196:AT196" si="19">SUM(AO184:AO195)</f>
        <v>6018</v>
      </c>
      <c r="AP196" s="16">
        <f t="shared" si="19"/>
        <v>2216</v>
      </c>
      <c r="AQ196" s="16">
        <f t="shared" si="19"/>
        <v>29</v>
      </c>
      <c r="AR196" s="16">
        <f t="shared" si="19"/>
        <v>277</v>
      </c>
      <c r="AS196" s="16">
        <f t="shared" si="19"/>
        <v>507</v>
      </c>
      <c r="AT196" s="16">
        <f t="shared" si="19"/>
        <v>42</v>
      </c>
      <c r="AU196" s="86">
        <v>9089</v>
      </c>
      <c r="BH196" s="174"/>
    </row>
    <row r="197" spans="2:62" x14ac:dyDescent="0.25">
      <c r="B197" s="19"/>
      <c r="C197" s="12"/>
      <c r="D197" s="12"/>
      <c r="AD197" s="98" t="s">
        <v>430</v>
      </c>
      <c r="AE197" s="86"/>
      <c r="AF197" s="86"/>
      <c r="AG197" s="86"/>
      <c r="AI197" s="98" t="s">
        <v>227</v>
      </c>
      <c r="AJ197" s="86">
        <v>31</v>
      </c>
      <c r="AK197" s="86">
        <v>4</v>
      </c>
      <c r="BH197" s="173"/>
      <c r="BI197" s="86"/>
      <c r="BJ197" s="86"/>
    </row>
    <row r="198" spans="2:62" x14ac:dyDescent="0.25">
      <c r="AJ198">
        <f>31*100/34</f>
        <v>91.17647058823529</v>
      </c>
      <c r="AK198">
        <f>0.4*100/34</f>
        <v>1.1764705882352942</v>
      </c>
      <c r="BB198" t="s">
        <v>293</v>
      </c>
    </row>
    <row r="202" spans="2:62" ht="37.5" customHeight="1" thickBot="1" x14ac:dyDescent="0.3">
      <c r="B202" s="267" t="s">
        <v>127</v>
      </c>
      <c r="C202" s="268"/>
      <c r="D202" s="268"/>
      <c r="E202" s="268"/>
      <c r="F202" s="268"/>
      <c r="G202" s="268"/>
      <c r="H202" s="268"/>
      <c r="I202" s="268"/>
      <c r="J202" s="268"/>
      <c r="K202" s="268"/>
      <c r="L202" s="268"/>
      <c r="Q202" s="267" t="s">
        <v>86</v>
      </c>
      <c r="R202" s="268"/>
      <c r="S202" s="268"/>
      <c r="AD202" s="323"/>
      <c r="AE202" s="268"/>
      <c r="AF202" s="268"/>
      <c r="AG202" s="268"/>
      <c r="AH202" s="268"/>
      <c r="AI202" s="268"/>
      <c r="AJ202" s="268"/>
      <c r="AK202" s="268"/>
      <c r="AL202" s="268"/>
      <c r="AM202" s="268"/>
      <c r="AN202" s="268"/>
      <c r="AO202" s="268"/>
      <c r="AP202" s="268"/>
      <c r="AQ202" s="268"/>
      <c r="AR202" s="268"/>
      <c r="AS202" s="268"/>
      <c r="AT202" s="268"/>
      <c r="AU202" s="268"/>
      <c r="AV202" s="268"/>
      <c r="AW202" s="268"/>
      <c r="AX202" s="268"/>
      <c r="AY202" s="268"/>
      <c r="AZ202" s="268"/>
      <c r="BA202" s="268"/>
    </row>
    <row r="203" spans="2:62" ht="50.25" customHeight="1" x14ac:dyDescent="0.25">
      <c r="B203" s="31"/>
      <c r="C203" s="26" t="s">
        <v>179</v>
      </c>
      <c r="D203" s="26" t="s">
        <v>180</v>
      </c>
      <c r="E203" s="26" t="s">
        <v>181</v>
      </c>
      <c r="F203" s="26" t="s">
        <v>182</v>
      </c>
      <c r="G203" s="26" t="s">
        <v>185</v>
      </c>
      <c r="H203" s="26" t="s">
        <v>183</v>
      </c>
      <c r="I203" s="26" t="s">
        <v>184</v>
      </c>
      <c r="J203" s="26" t="s">
        <v>128</v>
      </c>
      <c r="K203" s="26" t="s">
        <v>203</v>
      </c>
      <c r="L203" s="26" t="s">
        <v>204</v>
      </c>
      <c r="Q203" s="21">
        <v>2023</v>
      </c>
      <c r="R203" s="14" t="s">
        <v>7</v>
      </c>
      <c r="S203" s="14" t="s">
        <v>165</v>
      </c>
      <c r="AD203" s="1"/>
      <c r="AE203" s="124"/>
      <c r="AF203" s="124"/>
      <c r="AG203" s="124"/>
      <c r="AH203" s="124"/>
      <c r="AI203" s="124"/>
      <c r="AJ203" s="124"/>
      <c r="AK203" s="2"/>
      <c r="AL203" s="2"/>
      <c r="AM203" s="124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</row>
    <row r="204" spans="2:62" x14ac:dyDescent="0.25">
      <c r="B204" s="275" t="s">
        <v>55</v>
      </c>
      <c r="C204" s="287">
        <v>13</v>
      </c>
      <c r="D204" s="287">
        <v>10</v>
      </c>
      <c r="E204" s="287">
        <v>11</v>
      </c>
      <c r="F204" s="287">
        <v>12</v>
      </c>
      <c r="G204" s="287"/>
      <c r="H204" s="287">
        <v>55</v>
      </c>
      <c r="I204" s="287"/>
      <c r="J204" s="287"/>
      <c r="K204" s="287"/>
      <c r="L204" s="287"/>
      <c r="Q204" s="32" t="s">
        <v>42</v>
      </c>
      <c r="R204" s="16"/>
      <c r="S204" s="16"/>
      <c r="AD204" s="4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</row>
    <row r="205" spans="2:62" x14ac:dyDescent="0.25">
      <c r="B205" s="276"/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Q205" s="33" t="s">
        <v>43</v>
      </c>
      <c r="R205" s="16"/>
      <c r="S205" s="16"/>
      <c r="AD205" s="4"/>
      <c r="AE205" s="5"/>
      <c r="AF205" s="5"/>
      <c r="AG205" s="5"/>
      <c r="AH205" s="5"/>
      <c r="AI205" s="5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</row>
    <row r="206" spans="2:62" x14ac:dyDescent="0.25">
      <c r="B206" s="277"/>
      <c r="C206" s="289"/>
      <c r="D206" s="289"/>
      <c r="E206" s="289"/>
      <c r="F206" s="289"/>
      <c r="G206" s="289"/>
      <c r="H206" s="289"/>
      <c r="I206" s="289"/>
      <c r="J206" s="289"/>
      <c r="K206" s="289"/>
      <c r="L206" s="289"/>
      <c r="Q206" s="33" t="s">
        <v>44</v>
      </c>
      <c r="R206" s="16"/>
      <c r="S206" s="16"/>
      <c r="AD206" s="4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</row>
    <row r="207" spans="2:62" x14ac:dyDescent="0.25">
      <c r="B207" s="275" t="s">
        <v>172</v>
      </c>
      <c r="C207" s="269">
        <v>19</v>
      </c>
      <c r="D207" s="269">
        <v>20</v>
      </c>
      <c r="E207" s="269">
        <v>21</v>
      </c>
      <c r="F207" s="269">
        <v>22</v>
      </c>
      <c r="G207" s="269">
        <v>23</v>
      </c>
      <c r="H207" s="269">
        <v>24</v>
      </c>
      <c r="I207" s="269">
        <v>25</v>
      </c>
      <c r="J207" s="269"/>
      <c r="K207" s="269"/>
      <c r="L207" s="269"/>
      <c r="Q207" s="33" t="s">
        <v>45</v>
      </c>
      <c r="R207" s="16"/>
      <c r="S207" s="16"/>
      <c r="AD207" s="4"/>
      <c r="AE207" s="5"/>
      <c r="AF207" s="5"/>
      <c r="AG207" s="5"/>
      <c r="AH207" s="5"/>
      <c r="AI207" s="5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</row>
    <row r="208" spans="2:62" x14ac:dyDescent="0.25">
      <c r="B208" s="276"/>
      <c r="C208" s="270"/>
      <c r="D208" s="270"/>
      <c r="E208" s="270"/>
      <c r="F208" s="270"/>
      <c r="G208" s="270"/>
      <c r="H208" s="270"/>
      <c r="I208" s="270"/>
      <c r="J208" s="270"/>
      <c r="K208" s="270"/>
      <c r="L208" s="270"/>
      <c r="Q208" s="33" t="s">
        <v>46</v>
      </c>
      <c r="R208" s="16"/>
      <c r="S208" s="16"/>
      <c r="AD208" s="4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2:69" ht="15.75" thickBot="1" x14ac:dyDescent="0.3">
      <c r="B209" s="277"/>
      <c r="C209" s="271"/>
      <c r="D209" s="271"/>
      <c r="E209" s="271"/>
      <c r="F209" s="271"/>
      <c r="G209" s="271"/>
      <c r="H209" s="271"/>
      <c r="I209" s="271"/>
      <c r="J209" s="271"/>
      <c r="K209" s="271"/>
      <c r="L209" s="271"/>
      <c r="Q209" s="33" t="s">
        <v>47</v>
      </c>
      <c r="R209" s="16"/>
      <c r="S209" s="16"/>
      <c r="AD209" s="4"/>
      <c r="AE209" s="7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2:69" x14ac:dyDescent="0.25">
      <c r="B210" s="275" t="s">
        <v>121</v>
      </c>
      <c r="C210" s="269">
        <v>23</v>
      </c>
      <c r="D210" s="269">
        <v>7</v>
      </c>
      <c r="E210" s="269">
        <v>23</v>
      </c>
      <c r="F210" s="269">
        <v>5</v>
      </c>
      <c r="G210" s="269">
        <v>3</v>
      </c>
      <c r="H210" s="269">
        <v>19</v>
      </c>
      <c r="I210" s="269"/>
      <c r="J210" s="269">
        <v>9</v>
      </c>
      <c r="K210" s="269">
        <v>3</v>
      </c>
      <c r="L210" s="269">
        <v>1</v>
      </c>
      <c r="Q210" s="33" t="s">
        <v>48</v>
      </c>
      <c r="R210" s="269">
        <v>0</v>
      </c>
      <c r="S210" s="12">
        <v>123</v>
      </c>
      <c r="AD210" s="1"/>
      <c r="AE210" s="124"/>
      <c r="AF210" s="124"/>
      <c r="AG210" s="124"/>
      <c r="AH210" s="124"/>
      <c r="AI210" s="2"/>
      <c r="AJ210" s="2"/>
      <c r="AK210" s="100"/>
      <c r="AL210" s="124"/>
      <c r="AM210" s="2"/>
      <c r="AN210" s="2"/>
      <c r="AO210" s="2"/>
      <c r="AP210" s="2"/>
      <c r="AQ210" s="124"/>
      <c r="AR210" s="2"/>
      <c r="AS210" s="2"/>
      <c r="AT210" s="124"/>
      <c r="AU210" s="2"/>
      <c r="AV210" s="2"/>
      <c r="AW210" s="2"/>
      <c r="AX210" s="2"/>
      <c r="AY210" s="2"/>
      <c r="AZ210" s="2"/>
      <c r="BA210" s="2"/>
    </row>
    <row r="211" spans="2:69" x14ac:dyDescent="0.25">
      <c r="B211" s="276"/>
      <c r="C211" s="270"/>
      <c r="D211" s="270"/>
      <c r="E211" s="270"/>
      <c r="F211" s="270"/>
      <c r="G211" s="270"/>
      <c r="H211" s="270"/>
      <c r="I211" s="270"/>
      <c r="J211" s="270"/>
      <c r="K211" s="270"/>
      <c r="L211" s="270"/>
      <c r="Q211" s="33" t="s">
        <v>49</v>
      </c>
      <c r="R211" s="270"/>
      <c r="S211" s="16">
        <v>141</v>
      </c>
      <c r="AD211" s="4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2:69" ht="15.75" thickBot="1" x14ac:dyDescent="0.3">
      <c r="B212" s="277"/>
      <c r="C212" s="271"/>
      <c r="D212" s="271"/>
      <c r="E212" s="271"/>
      <c r="F212" s="271"/>
      <c r="G212" s="271"/>
      <c r="H212" s="271"/>
      <c r="I212" s="271"/>
      <c r="J212" s="271"/>
      <c r="K212" s="271"/>
      <c r="L212" s="271"/>
      <c r="Q212" s="33" t="s">
        <v>50</v>
      </c>
      <c r="R212" s="271"/>
      <c r="S212" s="16">
        <v>109</v>
      </c>
      <c r="AD212" s="4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</row>
    <row r="213" spans="2:69" x14ac:dyDescent="0.25">
      <c r="B213" s="275" t="s">
        <v>227</v>
      </c>
      <c r="C213" s="317">
        <v>25</v>
      </c>
      <c r="D213" s="317">
        <v>1</v>
      </c>
      <c r="E213" s="317">
        <v>20</v>
      </c>
      <c r="F213" s="317">
        <v>3</v>
      </c>
      <c r="G213" s="317">
        <v>3</v>
      </c>
      <c r="H213" s="317">
        <v>3</v>
      </c>
      <c r="I213" s="317"/>
      <c r="J213" s="317">
        <v>18</v>
      </c>
      <c r="K213" s="317">
        <v>10</v>
      </c>
      <c r="L213" s="317">
        <v>1</v>
      </c>
      <c r="Q213" s="33" t="s">
        <v>51</v>
      </c>
      <c r="R213" s="290">
        <v>0</v>
      </c>
      <c r="S213" s="16">
        <v>123</v>
      </c>
    </row>
    <row r="214" spans="2:69" x14ac:dyDescent="0.25">
      <c r="B214" s="276"/>
      <c r="C214" s="318"/>
      <c r="D214" s="318"/>
      <c r="E214" s="318"/>
      <c r="F214" s="318"/>
      <c r="G214" s="318"/>
      <c r="H214" s="318"/>
      <c r="I214" s="318"/>
      <c r="J214" s="318"/>
      <c r="K214" s="318"/>
      <c r="L214" s="318"/>
      <c r="Q214" s="33" t="s">
        <v>52</v>
      </c>
      <c r="R214" s="291"/>
      <c r="S214" s="12">
        <v>141</v>
      </c>
    </row>
    <row r="215" spans="2:69" x14ac:dyDescent="0.25">
      <c r="B215" s="277"/>
      <c r="C215" s="319"/>
      <c r="D215" s="319"/>
      <c r="E215" s="319"/>
      <c r="F215" s="319"/>
      <c r="G215" s="319"/>
      <c r="H215" s="319"/>
      <c r="I215" s="319"/>
      <c r="J215" s="319"/>
      <c r="K215" s="319"/>
      <c r="L215" s="319"/>
      <c r="Q215" s="33" t="s">
        <v>53</v>
      </c>
      <c r="R215" s="292"/>
      <c r="S215" s="12">
        <v>96</v>
      </c>
    </row>
    <row r="216" spans="2:69" x14ac:dyDescent="0.25">
      <c r="B216" s="19" t="s">
        <v>430</v>
      </c>
      <c r="C216" s="12">
        <f>C204+C207+C210+C213</f>
        <v>80</v>
      </c>
      <c r="D216" s="12">
        <f t="shared" ref="D216:L216" si="20">D204+D207+D210+D213</f>
        <v>38</v>
      </c>
      <c r="E216" s="12">
        <f t="shared" si="20"/>
        <v>75</v>
      </c>
      <c r="F216" s="12">
        <f t="shared" si="20"/>
        <v>42</v>
      </c>
      <c r="G216" s="12">
        <f t="shared" si="20"/>
        <v>29</v>
      </c>
      <c r="H216" s="12">
        <f t="shared" si="20"/>
        <v>101</v>
      </c>
      <c r="I216" s="12">
        <f t="shared" si="20"/>
        <v>25</v>
      </c>
      <c r="J216" s="12">
        <f t="shared" si="20"/>
        <v>27</v>
      </c>
      <c r="K216" s="12">
        <f t="shared" si="20"/>
        <v>13</v>
      </c>
      <c r="L216" s="12">
        <f t="shared" si="20"/>
        <v>2</v>
      </c>
      <c r="M216">
        <v>432</v>
      </c>
    </row>
    <row r="218" spans="2:69" ht="15.75" thickBot="1" x14ac:dyDescent="0.3">
      <c r="AE218" s="267" t="s">
        <v>86</v>
      </c>
      <c r="AF218" s="268"/>
      <c r="AG218" s="268"/>
    </row>
    <row r="219" spans="2:69" ht="77.25" thickBot="1" x14ac:dyDescent="0.3">
      <c r="AE219" s="21">
        <v>2023</v>
      </c>
      <c r="AF219" s="14" t="s">
        <v>41</v>
      </c>
      <c r="AG219" s="45" t="s">
        <v>187</v>
      </c>
      <c r="AL219" s="126" t="s">
        <v>1</v>
      </c>
      <c r="AM219" s="127" t="s">
        <v>509</v>
      </c>
      <c r="AN219" s="127" t="s">
        <v>139</v>
      </c>
      <c r="AO219" s="127" t="s">
        <v>140</v>
      </c>
      <c r="AP219" s="127" t="s">
        <v>141</v>
      </c>
      <c r="AQ219" s="127" t="s">
        <v>510</v>
      </c>
      <c r="AR219" s="127" t="s">
        <v>200</v>
      </c>
      <c r="AS219" s="127" t="s">
        <v>201</v>
      </c>
      <c r="AT219" s="127" t="s">
        <v>143</v>
      </c>
      <c r="AU219" s="127" t="s">
        <v>511</v>
      </c>
      <c r="AV219" s="127" t="s">
        <v>512</v>
      </c>
      <c r="AW219" s="127" t="s">
        <v>513</v>
      </c>
      <c r="AX219" s="127" t="s">
        <v>514</v>
      </c>
      <c r="AY219" s="127" t="s">
        <v>515</v>
      </c>
      <c r="AZ219" s="127" t="s">
        <v>516</v>
      </c>
      <c r="BA219" s="127" t="s">
        <v>517</v>
      </c>
      <c r="BB219" s="127" t="s">
        <v>507</v>
      </c>
      <c r="BC219" s="127" t="s">
        <v>508</v>
      </c>
      <c r="BD219" s="127" t="s">
        <v>144</v>
      </c>
      <c r="BE219" s="128" t="s">
        <v>146</v>
      </c>
      <c r="BF219" s="128" t="s">
        <v>411</v>
      </c>
      <c r="BG219" s="128" t="s">
        <v>412</v>
      </c>
      <c r="BH219" s="128" t="s">
        <v>413</v>
      </c>
      <c r="BI219" s="128" t="s">
        <v>414</v>
      </c>
      <c r="BJ219" s="128" t="s">
        <v>415</v>
      </c>
      <c r="BK219" s="128" t="s">
        <v>416</v>
      </c>
      <c r="BL219" s="128" t="s">
        <v>417</v>
      </c>
      <c r="BM219" s="128" t="s">
        <v>418</v>
      </c>
      <c r="BN219" s="128" t="s">
        <v>419</v>
      </c>
      <c r="BO219" s="128" t="s">
        <v>420</v>
      </c>
      <c r="BP219" s="128" t="s">
        <v>421</v>
      </c>
    </row>
    <row r="220" spans="2:69" ht="24.75" customHeight="1" x14ac:dyDescent="0.25">
      <c r="AE220" s="32" t="s">
        <v>42</v>
      </c>
      <c r="AF220" s="16"/>
      <c r="AG220" s="16"/>
      <c r="AL220" s="125" t="s">
        <v>15</v>
      </c>
      <c r="AM220" s="114">
        <v>20</v>
      </c>
      <c r="AN220" s="114"/>
      <c r="AO220" s="114">
        <v>65</v>
      </c>
      <c r="AP220" s="114">
        <v>304</v>
      </c>
      <c r="AQ220" s="114">
        <v>37</v>
      </c>
      <c r="AR220" s="114"/>
      <c r="AS220" s="114"/>
      <c r="AT220" s="114">
        <v>37</v>
      </c>
      <c r="AU220" s="114"/>
      <c r="AV220" s="114"/>
      <c r="AW220" s="114">
        <v>54</v>
      </c>
      <c r="AX220" s="114">
        <v>12</v>
      </c>
      <c r="AY220" s="114">
        <v>360</v>
      </c>
      <c r="AZ220" s="114"/>
      <c r="BA220" s="114"/>
      <c r="BB220" s="114">
        <v>321</v>
      </c>
      <c r="BC220" s="114"/>
      <c r="BD220" s="114"/>
      <c r="BE220" s="114">
        <v>280</v>
      </c>
      <c r="BF220" s="114">
        <v>557</v>
      </c>
      <c r="BG220" s="114">
        <v>165</v>
      </c>
      <c r="BH220" s="114">
        <v>159</v>
      </c>
      <c r="BI220" s="114">
        <v>157</v>
      </c>
      <c r="BJ220" s="114">
        <v>69</v>
      </c>
      <c r="BK220" s="114">
        <v>65</v>
      </c>
      <c r="BL220" s="114">
        <v>52</v>
      </c>
      <c r="BM220" s="114">
        <v>46</v>
      </c>
      <c r="BN220" s="114">
        <v>32</v>
      </c>
      <c r="BO220" s="114">
        <v>26</v>
      </c>
      <c r="BP220" s="114">
        <v>81</v>
      </c>
    </row>
    <row r="221" spans="2:69" ht="35.25" customHeight="1" x14ac:dyDescent="0.25">
      <c r="B221" s="312" t="s">
        <v>186</v>
      </c>
      <c r="C221" s="312"/>
      <c r="D221" s="312"/>
      <c r="E221" s="312"/>
      <c r="F221" s="312"/>
      <c r="G221" s="312"/>
      <c r="H221" s="312"/>
      <c r="I221" s="312"/>
      <c r="J221" s="44"/>
      <c r="K221" s="312" t="s">
        <v>186</v>
      </c>
      <c r="L221" s="312"/>
      <c r="M221" s="312"/>
      <c r="N221" s="312"/>
      <c r="O221" s="312"/>
      <c r="P221" s="312"/>
      <c r="Q221" s="312"/>
      <c r="R221" s="312"/>
      <c r="T221" s="267" t="s">
        <v>122</v>
      </c>
      <c r="U221" s="268"/>
      <c r="V221" s="268"/>
      <c r="W221" s="268"/>
      <c r="X221" s="268"/>
      <c r="AE221" s="33" t="s">
        <v>43</v>
      </c>
      <c r="AF221" s="16"/>
      <c r="AG221" s="16"/>
      <c r="AL221" s="4" t="s">
        <v>16</v>
      </c>
      <c r="AM221" s="7">
        <v>1236</v>
      </c>
      <c r="AN221" s="5">
        <v>426</v>
      </c>
      <c r="AO221" s="5">
        <v>346</v>
      </c>
      <c r="AP221" s="5">
        <v>315</v>
      </c>
      <c r="AQ221" s="5"/>
      <c r="AR221" s="5"/>
      <c r="AS221" s="25"/>
      <c r="AT221" s="25">
        <v>134</v>
      </c>
      <c r="AU221" s="25"/>
      <c r="AV221" s="25"/>
      <c r="AW221" s="25"/>
      <c r="AX221" s="25"/>
      <c r="AY221" s="25">
        <v>217</v>
      </c>
      <c r="AZ221" s="25"/>
      <c r="BA221" s="25"/>
      <c r="BB221" s="25">
        <v>41</v>
      </c>
      <c r="BC221" s="25"/>
      <c r="BD221" s="25">
        <v>116</v>
      </c>
      <c r="BE221" s="25">
        <v>69</v>
      </c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</row>
    <row r="222" spans="2:69" ht="30" x14ac:dyDescent="0.25">
      <c r="B222" s="31"/>
      <c r="C222" s="26" t="s">
        <v>263</v>
      </c>
      <c r="D222" s="26" t="s">
        <v>264</v>
      </c>
      <c r="E222" s="26" t="s">
        <v>265</v>
      </c>
      <c r="F222" s="26" t="s">
        <v>266</v>
      </c>
      <c r="G222" s="26" t="s">
        <v>267</v>
      </c>
      <c r="H222" s="26" t="s">
        <v>268</v>
      </c>
      <c r="I222" s="26" t="s">
        <v>269</v>
      </c>
      <c r="J222" s="39"/>
      <c r="K222" s="31"/>
      <c r="L222" s="26" t="s">
        <v>263</v>
      </c>
      <c r="M222" s="26" t="s">
        <v>264</v>
      </c>
      <c r="N222" s="26" t="s">
        <v>265</v>
      </c>
      <c r="O222" s="26" t="s">
        <v>266</v>
      </c>
      <c r="P222" s="26" t="s">
        <v>267</v>
      </c>
      <c r="Q222" s="26" t="s">
        <v>268</v>
      </c>
      <c r="R222" s="26" t="s">
        <v>269</v>
      </c>
      <c r="T222" s="31"/>
      <c r="U222" s="26" t="s">
        <v>178</v>
      </c>
      <c r="V222" s="343" t="s">
        <v>121</v>
      </c>
      <c r="W222" s="344"/>
      <c r="X222" s="302"/>
      <c r="AE222" s="33" t="s">
        <v>44</v>
      </c>
      <c r="AF222" s="16"/>
      <c r="AG222" s="16"/>
      <c r="AL222" s="4" t="s">
        <v>17</v>
      </c>
      <c r="AM222" s="5">
        <v>249</v>
      </c>
      <c r="AN222" s="5"/>
      <c r="AO222" s="5">
        <v>124</v>
      </c>
      <c r="AP222" s="5">
        <v>16</v>
      </c>
      <c r="AQ222" s="5">
        <v>5</v>
      </c>
      <c r="AR222" s="5">
        <v>97</v>
      </c>
      <c r="AS222" s="5">
        <v>16</v>
      </c>
      <c r="AT222" s="5">
        <v>75</v>
      </c>
      <c r="AU222" s="5">
        <v>30</v>
      </c>
      <c r="AV222" s="5">
        <v>118</v>
      </c>
      <c r="AW222" s="5">
        <v>118</v>
      </c>
      <c r="AX222" s="5">
        <v>338</v>
      </c>
      <c r="AY222" s="5">
        <v>237</v>
      </c>
      <c r="AZ222" s="5">
        <v>118</v>
      </c>
      <c r="BA222" s="5">
        <v>22</v>
      </c>
      <c r="BB222" s="5"/>
      <c r="BC222" s="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</row>
    <row r="223" spans="2:69" x14ac:dyDescent="0.25">
      <c r="B223" s="19" t="s">
        <v>55</v>
      </c>
      <c r="C223" s="170">
        <v>2</v>
      </c>
      <c r="D223" s="170">
        <v>42</v>
      </c>
      <c r="E223" s="170">
        <v>67</v>
      </c>
      <c r="F223" s="170">
        <v>64</v>
      </c>
      <c r="G223" s="170">
        <v>19</v>
      </c>
      <c r="H223" s="170">
        <v>7</v>
      </c>
      <c r="I223" s="170">
        <v>1</v>
      </c>
      <c r="J223" s="43"/>
      <c r="K223" s="19" t="s">
        <v>42</v>
      </c>
      <c r="L223" s="287">
        <v>2</v>
      </c>
      <c r="M223" s="287">
        <v>42</v>
      </c>
      <c r="N223" s="287">
        <v>67</v>
      </c>
      <c r="O223" s="287">
        <v>64</v>
      </c>
      <c r="P223" s="287">
        <v>19</v>
      </c>
      <c r="Q223" s="287">
        <v>7</v>
      </c>
      <c r="R223" s="287">
        <v>1</v>
      </c>
      <c r="T223" s="31"/>
      <c r="U223" s="24"/>
      <c r="V223" s="26" t="s">
        <v>120</v>
      </c>
      <c r="W223" s="26" t="s">
        <v>116</v>
      </c>
      <c r="X223" s="24" t="s">
        <v>119</v>
      </c>
      <c r="AE223" s="33" t="s">
        <v>45</v>
      </c>
      <c r="AF223" s="16"/>
      <c r="AG223" s="16"/>
      <c r="AL223" s="4" t="s">
        <v>18</v>
      </c>
      <c r="AM223" s="51">
        <v>214</v>
      </c>
      <c r="AN223" s="51">
        <v>11</v>
      </c>
      <c r="AO223" s="51">
        <v>68</v>
      </c>
      <c r="AP223" s="51">
        <v>40</v>
      </c>
      <c r="AQ223" s="51">
        <v>40</v>
      </c>
      <c r="AR223" s="51"/>
      <c r="AS223" s="51"/>
      <c r="AT223" s="51">
        <v>12</v>
      </c>
      <c r="AU223" s="51">
        <v>15</v>
      </c>
      <c r="AV223" s="51">
        <v>8</v>
      </c>
      <c r="AW223" s="51">
        <v>42</v>
      </c>
      <c r="AX223" s="51">
        <v>236</v>
      </c>
      <c r="AY223" s="51">
        <v>564</v>
      </c>
      <c r="AZ223" s="51">
        <v>178</v>
      </c>
      <c r="BA223" s="51">
        <v>197</v>
      </c>
      <c r="BB223" s="51">
        <v>23</v>
      </c>
      <c r="BC223" s="51">
        <v>158</v>
      </c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</row>
    <row r="224" spans="2:69" x14ac:dyDescent="0.25">
      <c r="B224" s="19" t="s">
        <v>172</v>
      </c>
      <c r="C224" s="168"/>
      <c r="D224" s="168">
        <v>58</v>
      </c>
      <c r="E224" s="168">
        <v>93</v>
      </c>
      <c r="F224" s="168">
        <v>38</v>
      </c>
      <c r="G224" s="168">
        <v>28</v>
      </c>
      <c r="H224" s="168">
        <v>9</v>
      </c>
      <c r="I224" s="168">
        <v>3</v>
      </c>
      <c r="K224" s="19" t="s">
        <v>43</v>
      </c>
      <c r="L224" s="288"/>
      <c r="M224" s="288"/>
      <c r="N224" s="288"/>
      <c r="O224" s="288"/>
      <c r="P224" s="288"/>
      <c r="Q224" s="288"/>
      <c r="R224" s="288"/>
      <c r="T224" s="19" t="s">
        <v>56</v>
      </c>
      <c r="U224" s="12">
        <v>16</v>
      </c>
      <c r="V224" s="12" t="s">
        <v>66</v>
      </c>
      <c r="W224" s="12">
        <v>8</v>
      </c>
      <c r="X224" s="12">
        <v>25</v>
      </c>
      <c r="AE224" s="33" t="s">
        <v>46</v>
      </c>
      <c r="AF224" s="16"/>
      <c r="AG224" s="16"/>
      <c r="AL224" s="89" t="s">
        <v>430</v>
      </c>
      <c r="AM224" s="86">
        <v>1719</v>
      </c>
      <c r="AN224">
        <f t="shared" ref="AN224:BP224" si="21">SUM(AN220:AN223)</f>
        <v>437</v>
      </c>
      <c r="AO224">
        <f t="shared" si="21"/>
        <v>603</v>
      </c>
      <c r="AP224">
        <f t="shared" si="21"/>
        <v>675</v>
      </c>
      <c r="AQ224">
        <f t="shared" si="21"/>
        <v>82</v>
      </c>
      <c r="AR224">
        <f t="shared" si="21"/>
        <v>97</v>
      </c>
      <c r="AS224">
        <f t="shared" si="21"/>
        <v>16</v>
      </c>
      <c r="AT224">
        <f t="shared" si="21"/>
        <v>258</v>
      </c>
      <c r="AU224">
        <f t="shared" si="21"/>
        <v>45</v>
      </c>
      <c r="AV224">
        <f t="shared" si="21"/>
        <v>126</v>
      </c>
      <c r="AW224">
        <f t="shared" si="21"/>
        <v>214</v>
      </c>
      <c r="AX224">
        <f t="shared" si="21"/>
        <v>586</v>
      </c>
      <c r="AY224" s="86">
        <v>1378</v>
      </c>
      <c r="AZ224">
        <f t="shared" si="21"/>
        <v>296</v>
      </c>
      <c r="BA224">
        <f t="shared" si="21"/>
        <v>219</v>
      </c>
      <c r="BB224">
        <f t="shared" si="21"/>
        <v>385</v>
      </c>
      <c r="BC224">
        <f t="shared" si="21"/>
        <v>158</v>
      </c>
      <c r="BD224">
        <f t="shared" si="21"/>
        <v>116</v>
      </c>
      <c r="BE224">
        <f t="shared" si="21"/>
        <v>349</v>
      </c>
      <c r="BF224">
        <f t="shared" si="21"/>
        <v>557</v>
      </c>
      <c r="BG224">
        <f t="shared" si="21"/>
        <v>165</v>
      </c>
      <c r="BH224">
        <f t="shared" si="21"/>
        <v>159</v>
      </c>
      <c r="BI224">
        <f t="shared" si="21"/>
        <v>157</v>
      </c>
      <c r="BJ224">
        <f t="shared" si="21"/>
        <v>69</v>
      </c>
      <c r="BK224">
        <f t="shared" si="21"/>
        <v>65</v>
      </c>
      <c r="BL224">
        <f t="shared" si="21"/>
        <v>52</v>
      </c>
      <c r="BM224">
        <f t="shared" si="21"/>
        <v>46</v>
      </c>
      <c r="BN224">
        <f t="shared" si="21"/>
        <v>32</v>
      </c>
      <c r="BO224">
        <f t="shared" si="21"/>
        <v>26</v>
      </c>
      <c r="BP224">
        <f t="shared" si="21"/>
        <v>81</v>
      </c>
      <c r="BQ224" s="86">
        <v>9168</v>
      </c>
    </row>
    <row r="225" spans="2:33" x14ac:dyDescent="0.25">
      <c r="B225" s="19" t="s">
        <v>121</v>
      </c>
      <c r="C225" s="171">
        <v>1</v>
      </c>
      <c r="D225" s="171">
        <v>55</v>
      </c>
      <c r="E225" s="171">
        <v>86</v>
      </c>
      <c r="F225" s="171">
        <v>62</v>
      </c>
      <c r="G225" s="171">
        <v>29</v>
      </c>
      <c r="H225" s="171">
        <v>11</v>
      </c>
      <c r="I225" s="171"/>
      <c r="K225" s="19" t="s">
        <v>44</v>
      </c>
      <c r="L225" s="289"/>
      <c r="M225" s="289"/>
      <c r="N225" s="289"/>
      <c r="O225" s="289"/>
      <c r="P225" s="289"/>
      <c r="Q225" s="289"/>
      <c r="R225" s="289"/>
      <c r="T225" s="19" t="s">
        <v>57</v>
      </c>
      <c r="U225" s="12">
        <v>47</v>
      </c>
      <c r="V225" s="12" t="s">
        <v>67</v>
      </c>
      <c r="W225" s="12">
        <v>31</v>
      </c>
      <c r="X225" s="12">
        <v>64</v>
      </c>
      <c r="AE225" s="33" t="s">
        <v>47</v>
      </c>
      <c r="AF225" s="16"/>
      <c r="AG225" s="16"/>
    </row>
    <row r="226" spans="2:33" x14ac:dyDescent="0.25">
      <c r="B226" s="19" t="s">
        <v>227</v>
      </c>
      <c r="C226" s="168">
        <v>4</v>
      </c>
      <c r="D226" s="168">
        <v>48</v>
      </c>
      <c r="E226" s="168">
        <v>108</v>
      </c>
      <c r="F226" s="168">
        <v>46</v>
      </c>
      <c r="G226" s="168">
        <v>30</v>
      </c>
      <c r="H226" s="168">
        <v>6</v>
      </c>
      <c r="I226" s="168"/>
      <c r="J226" s="329"/>
      <c r="K226" s="19" t="s">
        <v>45</v>
      </c>
      <c r="L226" s="307">
        <v>0</v>
      </c>
      <c r="M226" s="307">
        <v>58</v>
      </c>
      <c r="N226" s="307">
        <v>93</v>
      </c>
      <c r="O226" s="307">
        <v>38</v>
      </c>
      <c r="P226" s="307">
        <v>28</v>
      </c>
      <c r="Q226" s="307">
        <v>9</v>
      </c>
      <c r="R226" s="307">
        <v>3</v>
      </c>
      <c r="T226" s="19" t="s">
        <v>58</v>
      </c>
      <c r="U226" s="12">
        <v>34</v>
      </c>
      <c r="V226" s="12" t="s">
        <v>68</v>
      </c>
      <c r="W226" s="12">
        <v>45</v>
      </c>
      <c r="X226" s="12">
        <v>45</v>
      </c>
      <c r="AE226" s="33" t="s">
        <v>48</v>
      </c>
      <c r="AF226" s="317">
        <v>30</v>
      </c>
      <c r="AG226" s="12">
        <v>3</v>
      </c>
    </row>
    <row r="227" spans="2:33" x14ac:dyDescent="0.25">
      <c r="B227" s="19" t="s">
        <v>430</v>
      </c>
      <c r="C227" s="169">
        <f>SUM(C223:C226)</f>
        <v>7</v>
      </c>
      <c r="D227" s="169">
        <f t="shared" ref="D227:I227" si="22">SUM(D223:D226)</f>
        <v>203</v>
      </c>
      <c r="E227" s="169">
        <f t="shared" si="22"/>
        <v>354</v>
      </c>
      <c r="F227" s="169">
        <f t="shared" si="22"/>
        <v>210</v>
      </c>
      <c r="G227" s="169">
        <f t="shared" si="22"/>
        <v>106</v>
      </c>
      <c r="H227" s="169">
        <f t="shared" si="22"/>
        <v>33</v>
      </c>
      <c r="I227" s="169">
        <f t="shared" si="22"/>
        <v>4</v>
      </c>
      <c r="J227" s="329"/>
      <c r="K227" s="19" t="s">
        <v>46</v>
      </c>
      <c r="L227" s="307"/>
      <c r="M227" s="307"/>
      <c r="N227" s="307"/>
      <c r="O227" s="307"/>
      <c r="P227" s="307"/>
      <c r="Q227" s="307"/>
      <c r="R227" s="307"/>
      <c r="T227" s="19" t="s">
        <v>59</v>
      </c>
      <c r="U227" s="12">
        <v>38</v>
      </c>
      <c r="V227" s="12" t="s">
        <v>69</v>
      </c>
      <c r="W227" s="12">
        <v>99</v>
      </c>
      <c r="X227" s="12">
        <v>57</v>
      </c>
      <c r="AE227" s="33" t="s">
        <v>49</v>
      </c>
      <c r="AF227" s="318"/>
      <c r="AG227" s="16">
        <v>13</v>
      </c>
    </row>
    <row r="228" spans="2:33" x14ac:dyDescent="0.25">
      <c r="B228" s="19"/>
      <c r="C228" s="168"/>
      <c r="D228" s="168"/>
      <c r="E228" s="168"/>
      <c r="F228" s="168"/>
      <c r="G228" s="168"/>
      <c r="H228" s="168"/>
      <c r="I228" s="168"/>
      <c r="J228" s="329"/>
      <c r="K228" s="19" t="s">
        <v>47</v>
      </c>
      <c r="L228" s="307"/>
      <c r="M228" s="307"/>
      <c r="N228" s="307"/>
      <c r="O228" s="307"/>
      <c r="P228" s="307"/>
      <c r="Q228" s="307"/>
      <c r="R228" s="307"/>
      <c r="T228" s="19" t="s">
        <v>60</v>
      </c>
      <c r="U228" s="12">
        <v>64</v>
      </c>
      <c r="V228" s="12" t="s">
        <v>70</v>
      </c>
      <c r="W228" s="12">
        <v>35</v>
      </c>
      <c r="X228" s="12">
        <v>36</v>
      </c>
      <c r="AE228" s="33" t="s">
        <v>50</v>
      </c>
      <c r="AF228" s="319"/>
      <c r="AG228" s="16">
        <v>14</v>
      </c>
    </row>
    <row r="229" spans="2:33" x14ac:dyDescent="0.25">
      <c r="B229" s="19"/>
      <c r="C229" s="12"/>
      <c r="D229" s="12"/>
      <c r="E229" s="12"/>
      <c r="F229" s="12"/>
      <c r="G229" s="12"/>
      <c r="H229" s="12"/>
      <c r="I229" s="12"/>
      <c r="K229" s="19" t="s">
        <v>48</v>
      </c>
      <c r="L229" s="12">
        <v>0</v>
      </c>
      <c r="M229" s="12">
        <v>16</v>
      </c>
      <c r="N229" s="12">
        <v>26</v>
      </c>
      <c r="O229" s="12">
        <v>24</v>
      </c>
      <c r="P229" s="12">
        <v>9</v>
      </c>
      <c r="Q229" s="12">
        <v>5</v>
      </c>
      <c r="R229" s="12">
        <v>0</v>
      </c>
      <c r="T229" s="19" t="s">
        <v>61</v>
      </c>
      <c r="U229" s="12">
        <v>56</v>
      </c>
      <c r="V229" s="12" t="s">
        <v>71</v>
      </c>
      <c r="W229" s="12">
        <v>11</v>
      </c>
      <c r="X229" s="12">
        <v>17</v>
      </c>
      <c r="AE229" s="33" t="s">
        <v>51</v>
      </c>
      <c r="AF229" s="48"/>
      <c r="AG229" s="48">
        <v>23</v>
      </c>
    </row>
    <row r="230" spans="2:33" x14ac:dyDescent="0.25">
      <c r="C230" s="12"/>
      <c r="D230" s="12"/>
      <c r="E230" s="12"/>
      <c r="F230" s="12"/>
      <c r="G230" s="12"/>
      <c r="H230" s="12"/>
      <c r="I230" s="12"/>
      <c r="K230" s="19" t="s">
        <v>49</v>
      </c>
      <c r="L230" s="12">
        <v>0</v>
      </c>
      <c r="M230" s="12">
        <v>21</v>
      </c>
      <c r="N230" s="12">
        <v>32</v>
      </c>
      <c r="O230" s="12">
        <v>24</v>
      </c>
      <c r="P230" s="12">
        <v>10</v>
      </c>
      <c r="Q230" s="12">
        <v>3</v>
      </c>
      <c r="R230" s="12">
        <v>0</v>
      </c>
      <c r="T230" s="19" t="s">
        <v>62</v>
      </c>
      <c r="U230" s="12">
        <v>58</v>
      </c>
      <c r="V230" s="12"/>
      <c r="W230" s="12"/>
      <c r="X230" s="12"/>
      <c r="AE230" s="33" t="s">
        <v>52</v>
      </c>
      <c r="AF230" s="47"/>
      <c r="AG230" s="47">
        <v>12</v>
      </c>
    </row>
    <row r="231" spans="2:33" x14ac:dyDescent="0.25">
      <c r="C231" s="12"/>
      <c r="D231" s="12"/>
      <c r="E231" s="12"/>
      <c r="F231" s="12"/>
      <c r="G231" s="12"/>
      <c r="H231" s="12"/>
      <c r="I231" s="12"/>
      <c r="K231" s="19" t="s">
        <v>50</v>
      </c>
      <c r="L231" s="12">
        <v>1</v>
      </c>
      <c r="M231" s="12">
        <v>18</v>
      </c>
      <c r="N231" s="12">
        <v>28</v>
      </c>
      <c r="O231" s="12">
        <v>14</v>
      </c>
      <c r="P231" s="12">
        <v>10</v>
      </c>
      <c r="Q231" s="12">
        <v>3</v>
      </c>
      <c r="R231" s="12">
        <v>0</v>
      </c>
      <c r="T231" s="12" t="s">
        <v>63</v>
      </c>
      <c r="U231" s="12">
        <v>35</v>
      </c>
      <c r="V231" s="12"/>
      <c r="W231" s="12"/>
      <c r="X231" s="12"/>
      <c r="AE231" s="33" t="s">
        <v>53</v>
      </c>
      <c r="AF231" s="47"/>
      <c r="AG231" s="47">
        <v>0</v>
      </c>
    </row>
    <row r="232" spans="2:33" x14ac:dyDescent="0.25">
      <c r="B232" s="19"/>
      <c r="C232" s="47"/>
      <c r="D232" s="47"/>
      <c r="E232" s="47"/>
      <c r="F232" s="47"/>
      <c r="G232" s="47"/>
      <c r="H232" s="47"/>
      <c r="I232" s="47"/>
      <c r="K232" s="19" t="s">
        <v>51</v>
      </c>
      <c r="L232" s="47">
        <v>1</v>
      </c>
      <c r="M232" s="47">
        <v>24</v>
      </c>
      <c r="N232" s="47">
        <v>40</v>
      </c>
      <c r="O232" s="47">
        <v>18</v>
      </c>
      <c r="P232" s="47">
        <v>14</v>
      </c>
      <c r="Q232" s="47">
        <v>4</v>
      </c>
      <c r="R232" s="47">
        <v>0</v>
      </c>
      <c r="T232" s="12" t="s">
        <v>64</v>
      </c>
      <c r="U232" s="12">
        <v>89</v>
      </c>
      <c r="V232" s="12"/>
      <c r="W232" s="12"/>
      <c r="X232" s="12"/>
    </row>
    <row r="233" spans="2:33" x14ac:dyDescent="0.25">
      <c r="B233" s="19"/>
      <c r="C233" s="47"/>
      <c r="D233" s="47"/>
      <c r="E233" s="47"/>
      <c r="F233" s="47"/>
      <c r="G233" s="47"/>
      <c r="H233" s="47"/>
      <c r="I233" s="47"/>
      <c r="K233" s="19" t="s">
        <v>52</v>
      </c>
      <c r="L233" s="47">
        <v>2</v>
      </c>
      <c r="M233" s="47">
        <v>13</v>
      </c>
      <c r="N233" s="47">
        <v>33</v>
      </c>
      <c r="O233" s="47">
        <v>16</v>
      </c>
      <c r="P233" s="47">
        <v>5</v>
      </c>
      <c r="Q233" s="47">
        <v>1</v>
      </c>
      <c r="R233" s="47">
        <v>0</v>
      </c>
    </row>
    <row r="234" spans="2:33" x14ac:dyDescent="0.25">
      <c r="B234" s="19"/>
      <c r="C234" s="47"/>
      <c r="D234" s="47"/>
      <c r="E234" s="47"/>
      <c r="F234" s="47"/>
      <c r="G234" s="47"/>
      <c r="H234" s="47"/>
      <c r="I234" s="47"/>
      <c r="K234" s="19" t="s">
        <v>53</v>
      </c>
      <c r="L234" s="47">
        <v>1</v>
      </c>
      <c r="M234" s="47">
        <v>11</v>
      </c>
      <c r="N234" s="47">
        <v>28</v>
      </c>
      <c r="O234" s="47">
        <v>12</v>
      </c>
      <c r="P234" s="47">
        <v>11</v>
      </c>
      <c r="Q234" s="47">
        <v>1</v>
      </c>
      <c r="R234" s="47">
        <v>0</v>
      </c>
    </row>
    <row r="235" spans="2:33" x14ac:dyDescent="0.25">
      <c r="C235" s="12"/>
      <c r="D235" s="12"/>
      <c r="E235" s="12"/>
      <c r="F235" s="12"/>
      <c r="G235" s="12"/>
      <c r="H235" s="12"/>
      <c r="I235" s="12"/>
      <c r="K235" s="19" t="s">
        <v>430</v>
      </c>
      <c r="L235" s="12">
        <f>SUM(L232:L234)</f>
        <v>4</v>
      </c>
      <c r="M235" s="12">
        <f t="shared" ref="M235:R235" si="23">SUM(M232:M234)</f>
        <v>48</v>
      </c>
      <c r="N235" s="12">
        <f t="shared" si="23"/>
        <v>101</v>
      </c>
      <c r="O235" s="12">
        <f t="shared" si="23"/>
        <v>46</v>
      </c>
      <c r="P235" s="12">
        <f t="shared" si="23"/>
        <v>30</v>
      </c>
      <c r="Q235" s="12">
        <f t="shared" si="23"/>
        <v>6</v>
      </c>
      <c r="R235" s="12">
        <f t="shared" si="23"/>
        <v>0</v>
      </c>
      <c r="T235" s="312" t="s">
        <v>129</v>
      </c>
      <c r="U235" s="312"/>
    </row>
    <row r="236" spans="2:33" x14ac:dyDescent="0.25">
      <c r="T236" s="21">
        <v>2023</v>
      </c>
      <c r="U236" s="14" t="s">
        <v>41</v>
      </c>
    </row>
    <row r="237" spans="2:33" x14ac:dyDescent="0.25">
      <c r="T237" s="32" t="s">
        <v>42</v>
      </c>
      <c r="U237" s="16"/>
    </row>
    <row r="238" spans="2:33" x14ac:dyDescent="0.25">
      <c r="T238" s="33" t="s">
        <v>43</v>
      </c>
      <c r="U238" s="16"/>
    </row>
    <row r="239" spans="2:33" x14ac:dyDescent="0.25">
      <c r="T239" s="33" t="s">
        <v>44</v>
      </c>
      <c r="U239" s="16"/>
    </row>
    <row r="240" spans="2:33" x14ac:dyDescent="0.25">
      <c r="T240" s="33" t="s">
        <v>45</v>
      </c>
      <c r="U240" s="16"/>
    </row>
    <row r="241" spans="1:52" x14ac:dyDescent="0.25">
      <c r="T241" s="33" t="s">
        <v>46</v>
      </c>
      <c r="U241" s="16"/>
    </row>
    <row r="242" spans="1:52" x14ac:dyDescent="0.25">
      <c r="T242" s="33" t="s">
        <v>47</v>
      </c>
      <c r="U242" s="16"/>
    </row>
    <row r="243" spans="1:52" x14ac:dyDescent="0.25">
      <c r="T243" s="33" t="s">
        <v>48</v>
      </c>
      <c r="U243" s="12"/>
    </row>
    <row r="244" spans="1:52" x14ac:dyDescent="0.25">
      <c r="T244" s="33" t="s">
        <v>49</v>
      </c>
      <c r="U244" s="16"/>
    </row>
    <row r="245" spans="1:52" x14ac:dyDescent="0.25">
      <c r="T245" s="33" t="s">
        <v>50</v>
      </c>
      <c r="U245" s="16"/>
    </row>
    <row r="246" spans="1:52" x14ac:dyDescent="0.25">
      <c r="T246" s="33" t="s">
        <v>51</v>
      </c>
      <c r="U246" s="16"/>
    </row>
    <row r="247" spans="1:52" x14ac:dyDescent="0.25">
      <c r="T247" s="33" t="s">
        <v>52</v>
      </c>
      <c r="U247" s="12"/>
    </row>
    <row r="248" spans="1:52" ht="23.25" x14ac:dyDescent="0.35">
      <c r="E248" s="324" t="s">
        <v>147</v>
      </c>
      <c r="F248" s="324"/>
      <c r="G248" s="324"/>
      <c r="H248" s="324"/>
      <c r="I248" s="324"/>
      <c r="J248" s="324"/>
      <c r="K248" s="324"/>
      <c r="L248" s="324"/>
      <c r="M248" s="324"/>
      <c r="N248" s="324"/>
      <c r="T248" s="33" t="s">
        <v>53</v>
      </c>
      <c r="U248" s="12"/>
      <c r="AI248" s="345" t="s">
        <v>222</v>
      </c>
      <c r="AJ248" s="345"/>
      <c r="AK248" s="345"/>
      <c r="AL248" s="345"/>
      <c r="AM248" s="345"/>
      <c r="AN248" s="345"/>
      <c r="AO248" s="345"/>
      <c r="AP248" s="345"/>
      <c r="AQ248" s="345"/>
      <c r="AR248" s="345"/>
      <c r="AS248" s="345"/>
      <c r="AT248" s="345"/>
    </row>
    <row r="250" spans="1:52" ht="23.25" x14ac:dyDescent="0.35">
      <c r="A250" s="330" t="s">
        <v>148</v>
      </c>
      <c r="B250" s="330"/>
      <c r="C250" s="330"/>
      <c r="D250" s="330"/>
      <c r="E250" s="330"/>
      <c r="F250" s="330"/>
      <c r="G250" s="330"/>
      <c r="H250" s="330"/>
      <c r="I250" s="330"/>
    </row>
    <row r="252" spans="1:52" ht="45.75" customHeight="1" x14ac:dyDescent="0.25">
      <c r="B252" s="267" t="s">
        <v>149</v>
      </c>
      <c r="C252" s="268"/>
      <c r="D252" s="268"/>
      <c r="E252" s="268"/>
      <c r="G252" s="267" t="s">
        <v>152</v>
      </c>
      <c r="H252" s="268"/>
      <c r="I252" s="268"/>
      <c r="J252" s="268"/>
      <c r="M252" s="265" t="s">
        <v>73</v>
      </c>
      <c r="N252" s="266"/>
      <c r="O252" s="266"/>
      <c r="P252" s="266"/>
      <c r="Q252" s="266"/>
      <c r="T252" s="265" t="s">
        <v>149</v>
      </c>
      <c r="U252" s="266"/>
      <c r="V252" s="266"/>
      <c r="W252" s="139"/>
      <c r="AE252" s="278" t="s">
        <v>223</v>
      </c>
      <c r="AF252" s="279"/>
      <c r="AG252" s="280"/>
      <c r="AJ252" s="278" t="s">
        <v>224</v>
      </c>
      <c r="AK252" s="279"/>
      <c r="AL252" s="279"/>
      <c r="AM252" s="279"/>
      <c r="AN252" s="279"/>
      <c r="AO252" s="279"/>
      <c r="AP252" s="280"/>
      <c r="AS252" s="278" t="s">
        <v>73</v>
      </c>
      <c r="AT252" s="279"/>
      <c r="AU252" s="280"/>
      <c r="AX252" s="265" t="s">
        <v>223</v>
      </c>
      <c r="AY252" s="266"/>
      <c r="AZ252" s="266"/>
    </row>
    <row r="253" spans="1:52" ht="36.75" customHeight="1" x14ac:dyDescent="0.25">
      <c r="B253" s="18">
        <v>2023</v>
      </c>
      <c r="C253" s="331" t="s">
        <v>41</v>
      </c>
      <c r="D253" s="331"/>
      <c r="E253" s="18" t="s">
        <v>190</v>
      </c>
      <c r="G253" s="18">
        <v>2023</v>
      </c>
      <c r="H253" s="331" t="s">
        <v>41</v>
      </c>
      <c r="I253" s="331"/>
      <c r="J253" s="18" t="s">
        <v>190</v>
      </c>
      <c r="M253" s="17"/>
      <c r="N253" s="301" t="s">
        <v>453</v>
      </c>
      <c r="O253" s="302"/>
      <c r="P253" s="301" t="s">
        <v>454</v>
      </c>
      <c r="Q253" s="302"/>
      <c r="T253" s="18">
        <v>2023</v>
      </c>
      <c r="U253" s="331" t="s">
        <v>518</v>
      </c>
      <c r="V253" s="331"/>
      <c r="W253" s="18"/>
      <c r="AE253" s="18">
        <v>2023</v>
      </c>
      <c r="AF253" s="331" t="s">
        <v>41</v>
      </c>
      <c r="AG253" s="331"/>
      <c r="AJ253" s="17"/>
      <c r="AK253" s="18" t="s">
        <v>55</v>
      </c>
      <c r="AL253" s="23" t="s">
        <v>65</v>
      </c>
      <c r="AM253" s="18" t="s">
        <v>121</v>
      </c>
      <c r="AN253" s="23" t="s">
        <v>227</v>
      </c>
      <c r="AO253" s="23"/>
      <c r="AP253" s="18"/>
      <c r="AS253" s="17"/>
      <c r="AT253" s="26" t="s">
        <v>522</v>
      </c>
      <c r="AU253" s="26" t="s">
        <v>503</v>
      </c>
      <c r="AX253" s="18">
        <v>2023</v>
      </c>
      <c r="AY253" s="331" t="s">
        <v>518</v>
      </c>
      <c r="AZ253" s="331"/>
    </row>
    <row r="254" spans="1:52" ht="30" x14ac:dyDescent="0.25">
      <c r="B254" s="32"/>
      <c r="C254" s="40" t="s">
        <v>132</v>
      </c>
      <c r="D254" s="40" t="s">
        <v>133</v>
      </c>
      <c r="E254" s="32"/>
      <c r="G254" s="32"/>
      <c r="H254" s="40" t="s">
        <v>132</v>
      </c>
      <c r="I254" s="40" t="s">
        <v>133</v>
      </c>
      <c r="J254" s="32"/>
      <c r="M254" s="19"/>
      <c r="N254" s="25" t="s">
        <v>132</v>
      </c>
      <c r="O254" s="25" t="s">
        <v>133</v>
      </c>
      <c r="P254" s="25" t="s">
        <v>132</v>
      </c>
      <c r="Q254" s="25" t="s">
        <v>133</v>
      </c>
      <c r="T254" s="32"/>
      <c r="U254" s="40" t="s">
        <v>132</v>
      </c>
      <c r="V254" s="40" t="s">
        <v>133</v>
      </c>
      <c r="W254" s="32"/>
      <c r="AE254" s="32"/>
      <c r="AF254" s="40" t="s">
        <v>132</v>
      </c>
      <c r="AG254" s="40" t="s">
        <v>133</v>
      </c>
      <c r="AJ254" s="19" t="s">
        <v>56</v>
      </c>
      <c r="AK254" s="12"/>
      <c r="AL254" s="91" t="s">
        <v>335</v>
      </c>
      <c r="AM254" s="12">
        <v>14</v>
      </c>
      <c r="AN254" s="12">
        <v>85</v>
      </c>
      <c r="AO254" s="12">
        <f>AN254*100/263</f>
        <v>32.319391634980988</v>
      </c>
      <c r="AP254" s="12"/>
      <c r="AS254" s="19" t="s">
        <v>37</v>
      </c>
      <c r="AT254" s="25">
        <v>85</v>
      </c>
      <c r="AU254" s="25">
        <v>101</v>
      </c>
      <c r="AX254" s="32"/>
      <c r="AY254" s="40" t="s">
        <v>132</v>
      </c>
      <c r="AZ254" s="40" t="s">
        <v>133</v>
      </c>
    </row>
    <row r="255" spans="1:52" ht="30" x14ac:dyDescent="0.25">
      <c r="B255" s="32" t="s">
        <v>42</v>
      </c>
      <c r="C255" s="16">
        <v>155</v>
      </c>
      <c r="D255" s="16">
        <v>4</v>
      </c>
      <c r="E255" s="32">
        <v>159</v>
      </c>
      <c r="G255" s="32" t="s">
        <v>42</v>
      </c>
      <c r="H255" s="16"/>
      <c r="I255" s="16"/>
      <c r="J255" s="32"/>
      <c r="M255" s="19" t="s">
        <v>37</v>
      </c>
      <c r="N255" s="25">
        <v>220</v>
      </c>
      <c r="O255" s="25">
        <v>4</v>
      </c>
      <c r="P255" s="25">
        <v>66</v>
      </c>
      <c r="Q255" s="25">
        <v>0</v>
      </c>
      <c r="R255" s="172"/>
      <c r="T255" s="32" t="s">
        <v>55</v>
      </c>
      <c r="U255" s="16">
        <v>286</v>
      </c>
      <c r="V255" s="16">
        <v>4</v>
      </c>
      <c r="W255" s="32"/>
      <c r="AE255" s="32" t="s">
        <v>42</v>
      </c>
      <c r="AF255" s="16">
        <v>27</v>
      </c>
      <c r="AG255" s="16">
        <v>0</v>
      </c>
      <c r="AJ255" s="19" t="s">
        <v>57</v>
      </c>
      <c r="AK255" s="12"/>
      <c r="AL255" s="91" t="s">
        <v>336</v>
      </c>
      <c r="AM255" s="12">
        <v>17</v>
      </c>
      <c r="AN255" s="12">
        <v>38</v>
      </c>
      <c r="AO255" s="12">
        <f t="shared" ref="AO255:AO263" si="24">AN255*100/263</f>
        <v>14.448669201520913</v>
      </c>
      <c r="AP255" s="12"/>
      <c r="AS255" s="19" t="s">
        <v>38</v>
      </c>
      <c r="AT255" s="25">
        <v>111</v>
      </c>
      <c r="AU255" s="25">
        <v>61</v>
      </c>
      <c r="AX255" s="32" t="s">
        <v>55</v>
      </c>
      <c r="AY255" s="16">
        <v>185</v>
      </c>
      <c r="AZ255" s="16">
        <v>1</v>
      </c>
    </row>
    <row r="256" spans="1:52" ht="30" x14ac:dyDescent="0.25">
      <c r="B256" s="33" t="s">
        <v>43</v>
      </c>
      <c r="C256" s="16">
        <v>45</v>
      </c>
      <c r="D256" s="16">
        <v>0</v>
      </c>
      <c r="E256" s="33">
        <v>45</v>
      </c>
      <c r="G256" s="33" t="s">
        <v>43</v>
      </c>
      <c r="H256" s="16"/>
      <c r="I256" s="16"/>
      <c r="J256" s="33"/>
      <c r="M256" s="19" t="s">
        <v>38</v>
      </c>
      <c r="N256" s="25">
        <v>353</v>
      </c>
      <c r="O256" s="25">
        <v>1</v>
      </c>
      <c r="P256" s="25">
        <v>332</v>
      </c>
      <c r="Q256" s="25">
        <v>0</v>
      </c>
      <c r="R256" s="172" t="s">
        <v>520</v>
      </c>
      <c r="T256" s="33" t="s">
        <v>172</v>
      </c>
      <c r="U256" s="16">
        <v>725</v>
      </c>
      <c r="V256" s="16">
        <v>3</v>
      </c>
      <c r="W256" s="33"/>
      <c r="AE256" s="33" t="s">
        <v>43</v>
      </c>
      <c r="AF256" s="16">
        <v>54</v>
      </c>
      <c r="AG256" s="16">
        <v>0</v>
      </c>
      <c r="AJ256" s="19" t="s">
        <v>58</v>
      </c>
      <c r="AK256" s="12"/>
      <c r="AL256" s="91" t="s">
        <v>337</v>
      </c>
      <c r="AM256" s="12">
        <v>14</v>
      </c>
      <c r="AN256" s="12">
        <v>18</v>
      </c>
      <c r="AO256" s="12">
        <f t="shared" si="24"/>
        <v>6.8441064638783269</v>
      </c>
      <c r="AP256" s="12"/>
      <c r="AS256" s="19" t="s">
        <v>75</v>
      </c>
      <c r="AT256" s="25">
        <v>131</v>
      </c>
      <c r="AU256" s="25">
        <v>60</v>
      </c>
      <c r="AX256" s="33" t="s">
        <v>172</v>
      </c>
      <c r="AY256" s="16">
        <v>169</v>
      </c>
      <c r="AZ256" s="16">
        <v>3</v>
      </c>
    </row>
    <row r="257" spans="2:53" ht="30" x14ac:dyDescent="0.25">
      <c r="B257" s="33" t="s">
        <v>44</v>
      </c>
      <c r="C257" s="16">
        <v>86</v>
      </c>
      <c r="D257" s="16">
        <v>0</v>
      </c>
      <c r="E257" s="33">
        <v>86</v>
      </c>
      <c r="G257" s="33" t="s">
        <v>44</v>
      </c>
      <c r="H257" s="16"/>
      <c r="I257" s="16"/>
      <c r="J257" s="33"/>
      <c r="M257" s="19" t="s">
        <v>75</v>
      </c>
      <c r="N257" s="25">
        <v>634</v>
      </c>
      <c r="O257" s="25">
        <v>4</v>
      </c>
      <c r="P257" s="25">
        <v>123</v>
      </c>
      <c r="Q257" s="25">
        <v>4</v>
      </c>
      <c r="T257" s="33" t="s">
        <v>121</v>
      </c>
      <c r="U257" s="16">
        <v>757</v>
      </c>
      <c r="V257" s="16">
        <v>8</v>
      </c>
      <c r="W257" s="33"/>
      <c r="AE257" s="33" t="s">
        <v>44</v>
      </c>
      <c r="AF257" s="16">
        <v>104</v>
      </c>
      <c r="AG257" s="16">
        <v>1</v>
      </c>
      <c r="AJ257" s="19" t="s">
        <v>59</v>
      </c>
      <c r="AK257" s="12"/>
      <c r="AL257" s="91" t="s">
        <v>338</v>
      </c>
      <c r="AM257" s="12">
        <v>13</v>
      </c>
      <c r="AN257" s="12">
        <v>27</v>
      </c>
      <c r="AO257" s="12">
        <f t="shared" si="24"/>
        <v>10.266159695817491</v>
      </c>
      <c r="AP257" s="12"/>
      <c r="AS257" s="19" t="s">
        <v>169</v>
      </c>
      <c r="AT257" s="25">
        <v>200</v>
      </c>
      <c r="AU257" s="25">
        <v>66</v>
      </c>
      <c r="AX257" s="33" t="s">
        <v>121</v>
      </c>
      <c r="AY257" s="16">
        <v>171</v>
      </c>
      <c r="AZ257" s="16">
        <v>20</v>
      </c>
    </row>
    <row r="258" spans="2:53" ht="30" x14ac:dyDescent="0.25">
      <c r="B258" s="33" t="s">
        <v>45</v>
      </c>
      <c r="C258" s="16">
        <v>230</v>
      </c>
      <c r="D258" s="16">
        <v>0</v>
      </c>
      <c r="E258" s="33">
        <v>230</v>
      </c>
      <c r="G258" s="33" t="s">
        <v>45</v>
      </c>
      <c r="H258" s="16"/>
      <c r="I258" s="16"/>
      <c r="J258" s="33"/>
      <c r="M258" s="19" t="s">
        <v>169</v>
      </c>
      <c r="N258" s="50">
        <v>641</v>
      </c>
      <c r="O258" s="50">
        <v>1</v>
      </c>
      <c r="P258" s="50">
        <v>75</v>
      </c>
      <c r="Q258" s="50">
        <v>0</v>
      </c>
      <c r="T258" s="33" t="s">
        <v>227</v>
      </c>
      <c r="U258" s="16">
        <v>716</v>
      </c>
      <c r="V258" s="16">
        <v>1</v>
      </c>
      <c r="W258" s="33"/>
      <c r="AE258" s="33" t="s">
        <v>45</v>
      </c>
      <c r="AF258" s="16"/>
      <c r="AG258" s="16"/>
      <c r="AJ258" s="19" t="s">
        <v>60</v>
      </c>
      <c r="AK258" s="12"/>
      <c r="AL258" s="91" t="s">
        <v>339</v>
      </c>
      <c r="AM258" s="12">
        <v>17</v>
      </c>
      <c r="AN258" s="12">
        <v>33</v>
      </c>
      <c r="AO258" s="12">
        <f t="shared" si="24"/>
        <v>12.547528517110266</v>
      </c>
      <c r="AP258" s="12"/>
      <c r="AS258" s="19" t="s">
        <v>430</v>
      </c>
      <c r="AT258" s="25">
        <v>527</v>
      </c>
      <c r="AU258" s="25">
        <v>288</v>
      </c>
      <c r="AX258" s="33" t="s">
        <v>227</v>
      </c>
      <c r="AY258" s="16">
        <v>204</v>
      </c>
      <c r="AZ258" s="16">
        <v>62</v>
      </c>
    </row>
    <row r="259" spans="2:53" ht="30" x14ac:dyDescent="0.25">
      <c r="B259" s="33" t="s">
        <v>46</v>
      </c>
      <c r="C259" s="16">
        <v>338</v>
      </c>
      <c r="D259" s="16">
        <v>1</v>
      </c>
      <c r="E259" s="33">
        <v>339</v>
      </c>
      <c r="G259" s="33" t="s">
        <v>46</v>
      </c>
      <c r="H259" s="16"/>
      <c r="I259" s="16"/>
      <c r="J259" s="33"/>
      <c r="T259" s="33" t="s">
        <v>430</v>
      </c>
      <c r="U259" s="16">
        <v>2484</v>
      </c>
      <c r="V259" s="16">
        <v>16</v>
      </c>
      <c r="W259" s="33"/>
      <c r="X259" s="86">
        <v>5000</v>
      </c>
      <c r="AE259" s="33" t="s">
        <v>46</v>
      </c>
      <c r="AF259" s="16"/>
      <c r="AG259" s="16"/>
      <c r="AJ259" s="19" t="s">
        <v>61</v>
      </c>
      <c r="AK259" s="12"/>
      <c r="AL259" s="91" t="s">
        <v>340</v>
      </c>
      <c r="AM259" s="12">
        <v>21</v>
      </c>
      <c r="AN259" s="12">
        <v>21</v>
      </c>
      <c r="AO259" s="12">
        <f t="shared" si="24"/>
        <v>7.9847908745247151</v>
      </c>
      <c r="AP259" s="12"/>
      <c r="AX259" s="33" t="s">
        <v>430</v>
      </c>
      <c r="AY259" s="16">
        <f>SUM(AY255:AY258)</f>
        <v>729</v>
      </c>
      <c r="AZ259" s="16">
        <f>SUM(AZ255:AZ258)</f>
        <v>86</v>
      </c>
      <c r="BA259">
        <v>815</v>
      </c>
    </row>
    <row r="260" spans="2:53" ht="30" x14ac:dyDescent="0.25">
      <c r="B260" s="33" t="s">
        <v>47</v>
      </c>
      <c r="C260" s="16">
        <v>157</v>
      </c>
      <c r="D260" s="16">
        <v>2</v>
      </c>
      <c r="E260" s="33">
        <v>159</v>
      </c>
      <c r="G260" s="33" t="s">
        <v>47</v>
      </c>
      <c r="H260" s="16"/>
      <c r="I260" s="16"/>
      <c r="J260" s="33"/>
      <c r="M260" s="19" t="s">
        <v>430</v>
      </c>
      <c r="N260" s="355"/>
      <c r="O260" s="356"/>
      <c r="P260" s="355"/>
      <c r="Q260" s="356"/>
      <c r="AE260" s="33" t="s">
        <v>47</v>
      </c>
      <c r="AF260" s="16"/>
      <c r="AG260" s="16"/>
      <c r="AJ260" s="19" t="s">
        <v>62</v>
      </c>
      <c r="AK260" s="12"/>
      <c r="AL260" s="91" t="s">
        <v>341</v>
      </c>
      <c r="AM260" s="12">
        <v>19</v>
      </c>
      <c r="AN260" s="12">
        <v>18</v>
      </c>
      <c r="AO260" s="12">
        <f t="shared" si="24"/>
        <v>6.8441064638783269</v>
      </c>
      <c r="AP260" s="12"/>
    </row>
    <row r="261" spans="2:53" ht="30" x14ac:dyDescent="0.25">
      <c r="B261" s="33" t="s">
        <v>48</v>
      </c>
      <c r="C261" s="12">
        <v>202</v>
      </c>
      <c r="D261" s="12">
        <v>5</v>
      </c>
      <c r="E261" s="33">
        <f t="shared" ref="E261:E266" si="25">SUM(C261:D261)</f>
        <v>207</v>
      </c>
      <c r="G261" s="33" t="s">
        <v>48</v>
      </c>
      <c r="H261" s="12">
        <v>108</v>
      </c>
      <c r="I261" s="12">
        <v>1</v>
      </c>
      <c r="J261" s="33">
        <f t="shared" ref="J261:J266" si="26">SUM(H261:I261)</f>
        <v>109</v>
      </c>
      <c r="M261" s="19"/>
      <c r="N261" s="50"/>
      <c r="O261" s="50"/>
      <c r="P261" s="50"/>
      <c r="Q261" s="50"/>
      <c r="V261" s="267"/>
      <c r="W261" s="268"/>
      <c r="X261" s="268"/>
      <c r="Y261" s="268"/>
      <c r="AE261" s="33" t="s">
        <v>48</v>
      </c>
      <c r="AF261" s="12">
        <v>96</v>
      </c>
      <c r="AG261" s="12">
        <v>5</v>
      </c>
      <c r="AJ261" s="12" t="s">
        <v>63</v>
      </c>
      <c r="AK261" s="12"/>
      <c r="AL261" s="91" t="s">
        <v>342</v>
      </c>
      <c r="AM261" s="12">
        <v>16</v>
      </c>
      <c r="AN261" s="12">
        <v>9</v>
      </c>
      <c r="AO261" s="12">
        <f t="shared" si="24"/>
        <v>3.4220532319391634</v>
      </c>
      <c r="AP261" s="12"/>
    </row>
    <row r="262" spans="2:53" ht="30" x14ac:dyDescent="0.25">
      <c r="B262" s="33" t="s">
        <v>49</v>
      </c>
      <c r="C262" s="16">
        <v>246</v>
      </c>
      <c r="D262" s="16">
        <v>0</v>
      </c>
      <c r="E262" s="33">
        <f t="shared" si="25"/>
        <v>246</v>
      </c>
      <c r="G262" s="33" t="s">
        <v>49</v>
      </c>
      <c r="H262" s="16">
        <v>153</v>
      </c>
      <c r="I262" s="16">
        <v>0</v>
      </c>
      <c r="J262" s="33">
        <f t="shared" si="26"/>
        <v>153</v>
      </c>
      <c r="M262" s="19"/>
      <c r="N262" s="50"/>
      <c r="O262" s="50"/>
      <c r="P262" s="50"/>
      <c r="Q262" s="50"/>
      <c r="V262" s="18"/>
      <c r="W262" s="331"/>
      <c r="X262" s="331"/>
      <c r="Y262" s="18"/>
      <c r="AE262" s="33" t="s">
        <v>49</v>
      </c>
      <c r="AF262" s="16">
        <v>52</v>
      </c>
      <c r="AG262" s="16">
        <v>2</v>
      </c>
      <c r="AH262">
        <v>191</v>
      </c>
      <c r="AJ262" s="12" t="s">
        <v>64</v>
      </c>
      <c r="AK262" s="12"/>
      <c r="AL262" s="91" t="s">
        <v>343</v>
      </c>
      <c r="AM262" s="12">
        <v>14</v>
      </c>
      <c r="AN262" s="12">
        <v>6</v>
      </c>
      <c r="AO262" s="12">
        <f t="shared" si="24"/>
        <v>2.2813688212927756</v>
      </c>
      <c r="AP262" s="12"/>
    </row>
    <row r="263" spans="2:53" ht="30" x14ac:dyDescent="0.25">
      <c r="B263" s="33" t="s">
        <v>50</v>
      </c>
      <c r="C263" s="16">
        <v>309</v>
      </c>
      <c r="D263" s="16">
        <v>3</v>
      </c>
      <c r="E263" s="33">
        <f t="shared" si="25"/>
        <v>312</v>
      </c>
      <c r="G263" s="33" t="s">
        <v>50</v>
      </c>
      <c r="H263" s="16">
        <v>150</v>
      </c>
      <c r="I263" s="16">
        <v>3</v>
      </c>
      <c r="J263" s="33">
        <f t="shared" si="26"/>
        <v>153</v>
      </c>
      <c r="M263" s="19"/>
      <c r="N263" s="50"/>
      <c r="O263" s="50"/>
      <c r="P263" s="50"/>
      <c r="Q263" s="50"/>
      <c r="V263" s="32"/>
      <c r="W263" s="40"/>
      <c r="X263" s="40"/>
      <c r="Y263" s="32"/>
      <c r="AE263" s="33" t="s">
        <v>50</v>
      </c>
      <c r="AF263" s="16">
        <v>23</v>
      </c>
      <c r="AG263" s="16">
        <v>13</v>
      </c>
      <c r="AL263" s="91" t="s">
        <v>344</v>
      </c>
      <c r="AM263" s="12">
        <v>17</v>
      </c>
      <c r="AN263" s="12">
        <v>8</v>
      </c>
      <c r="AO263" s="12">
        <f t="shared" si="24"/>
        <v>3.041825095057034</v>
      </c>
      <c r="AP263" s="12"/>
    </row>
    <row r="264" spans="2:53" ht="30" x14ac:dyDescent="0.25">
      <c r="B264" s="99" t="s">
        <v>399</v>
      </c>
      <c r="C264" s="48">
        <v>270</v>
      </c>
      <c r="D264" s="48">
        <v>0</v>
      </c>
      <c r="E264" s="54">
        <f t="shared" si="25"/>
        <v>270</v>
      </c>
      <c r="F264">
        <f>E264*100/717</f>
        <v>37.656903765690373</v>
      </c>
      <c r="G264" s="33" t="s">
        <v>51</v>
      </c>
      <c r="H264" s="48">
        <v>130</v>
      </c>
      <c r="I264" s="48">
        <v>0</v>
      </c>
      <c r="J264" s="54">
        <f t="shared" si="26"/>
        <v>130</v>
      </c>
      <c r="M264" s="102"/>
      <c r="V264" s="32"/>
      <c r="W264" s="16"/>
      <c r="X264" s="16"/>
      <c r="Y264" s="32"/>
      <c r="AE264" s="99" t="s">
        <v>332</v>
      </c>
      <c r="AF264" s="48">
        <v>51</v>
      </c>
      <c r="AG264" s="48">
        <v>42</v>
      </c>
      <c r="AH264" s="86">
        <f>AF264+AG264</f>
        <v>93</v>
      </c>
      <c r="AI264">
        <f>AH264*100/263</f>
        <v>35.361216730038024</v>
      </c>
    </row>
    <row r="265" spans="2:53" ht="30" x14ac:dyDescent="0.25">
      <c r="B265" s="99" t="s">
        <v>52</v>
      </c>
      <c r="C265" s="47">
        <v>344</v>
      </c>
      <c r="D265" s="47">
        <v>0</v>
      </c>
      <c r="E265" s="54">
        <f t="shared" si="25"/>
        <v>344</v>
      </c>
      <c r="F265">
        <f>E265*100/717</f>
        <v>47.977684797768482</v>
      </c>
      <c r="G265" s="33" t="s">
        <v>52</v>
      </c>
      <c r="H265" s="47">
        <v>266</v>
      </c>
      <c r="I265" s="47">
        <v>0</v>
      </c>
      <c r="J265" s="54">
        <f t="shared" si="26"/>
        <v>266</v>
      </c>
      <c r="M265" s="102"/>
      <c r="V265" s="33"/>
      <c r="W265" s="16"/>
      <c r="X265" s="16"/>
      <c r="Y265" s="33"/>
      <c r="AE265" s="99" t="s">
        <v>333</v>
      </c>
      <c r="AF265" s="47">
        <v>142</v>
      </c>
      <c r="AG265" s="47">
        <v>20</v>
      </c>
      <c r="AH265" s="86">
        <f>AF265+AG265</f>
        <v>162</v>
      </c>
      <c r="AI265">
        <f>AH265*100/263</f>
        <v>61.596958174904941</v>
      </c>
    </row>
    <row r="266" spans="2:53" ht="30" x14ac:dyDescent="0.25">
      <c r="B266" s="99" t="s">
        <v>53</v>
      </c>
      <c r="C266" s="47">
        <v>102</v>
      </c>
      <c r="D266" s="47">
        <v>1</v>
      </c>
      <c r="E266" s="54">
        <f t="shared" si="25"/>
        <v>103</v>
      </c>
      <c r="F266">
        <f>E266*100/717</f>
        <v>14.365411436541144</v>
      </c>
      <c r="G266" s="33" t="s">
        <v>53</v>
      </c>
      <c r="H266" s="47">
        <v>52</v>
      </c>
      <c r="I266" s="47">
        <v>1</v>
      </c>
      <c r="J266" s="54">
        <f t="shared" si="26"/>
        <v>53</v>
      </c>
      <c r="V266" s="33"/>
      <c r="W266" s="16"/>
      <c r="X266" s="16"/>
      <c r="Y266" s="33"/>
      <c r="AE266" s="99" t="s">
        <v>334</v>
      </c>
      <c r="AF266" s="47">
        <v>11</v>
      </c>
      <c r="AG266" s="47">
        <v>0</v>
      </c>
      <c r="AH266" s="86">
        <f>AF266+AG266</f>
        <v>11</v>
      </c>
      <c r="AI266">
        <f>AH266*100/263</f>
        <v>4.1825095057034218</v>
      </c>
    </row>
    <row r="267" spans="2:53" x14ac:dyDescent="0.25">
      <c r="B267" s="108" t="s">
        <v>430</v>
      </c>
      <c r="V267" s="33"/>
      <c r="W267" s="16"/>
      <c r="X267" s="16"/>
      <c r="Y267" s="33"/>
    </row>
    <row r="268" spans="2:53" x14ac:dyDescent="0.25">
      <c r="V268" s="33"/>
      <c r="W268" s="16"/>
      <c r="X268" s="16"/>
      <c r="Y268" s="33"/>
    </row>
    <row r="269" spans="2:53" x14ac:dyDescent="0.25">
      <c r="V269" s="33"/>
      <c r="W269" s="16"/>
      <c r="X269" s="16"/>
      <c r="Y269" s="33"/>
    </row>
    <row r="270" spans="2:53" x14ac:dyDescent="0.25">
      <c r="V270" s="33"/>
      <c r="W270" s="12"/>
      <c r="X270" s="12"/>
      <c r="Y270" s="33"/>
    </row>
    <row r="271" spans="2:53" x14ac:dyDescent="0.25">
      <c r="E271">
        <v>717</v>
      </c>
      <c r="V271" s="33"/>
      <c r="W271" s="16"/>
      <c r="X271" s="16"/>
      <c r="Y271" s="33"/>
      <c r="AF271" s="83">
        <f>SUM(AF264:AG266)</f>
        <v>266</v>
      </c>
    </row>
    <row r="272" spans="2:53" ht="60.75" customHeight="1" x14ac:dyDescent="0.25">
      <c r="B272" s="312" t="s">
        <v>154</v>
      </c>
      <c r="C272" s="312"/>
      <c r="F272" s="312" t="s">
        <v>155</v>
      </c>
      <c r="G272" s="312"/>
      <c r="J272" s="312" t="s">
        <v>156</v>
      </c>
      <c r="K272" s="312"/>
      <c r="N272" s="312" t="s">
        <v>157</v>
      </c>
      <c r="O272" s="312"/>
      <c r="R272" s="312" t="s">
        <v>158</v>
      </c>
      <c r="S272" s="312"/>
      <c r="V272" s="33"/>
      <c r="W272" s="16"/>
      <c r="X272" s="16"/>
      <c r="Y272" s="33"/>
    </row>
    <row r="273" spans="2:73" x14ac:dyDescent="0.25">
      <c r="B273" s="21">
        <v>2023</v>
      </c>
      <c r="C273" s="14" t="s">
        <v>41</v>
      </c>
      <c r="F273" s="21">
        <v>2023</v>
      </c>
      <c r="G273" s="14" t="s">
        <v>41</v>
      </c>
      <c r="J273" s="21">
        <v>2023</v>
      </c>
      <c r="K273" s="14" t="s">
        <v>41</v>
      </c>
      <c r="N273" s="21">
        <v>2023</v>
      </c>
      <c r="O273" s="14" t="s">
        <v>41</v>
      </c>
      <c r="R273" s="21">
        <v>2023</v>
      </c>
      <c r="S273" s="14" t="s">
        <v>41</v>
      </c>
      <c r="V273" s="99"/>
      <c r="W273" s="48"/>
      <c r="X273" s="48"/>
      <c r="Y273" s="54"/>
    </row>
    <row r="274" spans="2:73" ht="25.5" customHeight="1" x14ac:dyDescent="0.25">
      <c r="B274" s="32" t="s">
        <v>42</v>
      </c>
      <c r="C274" s="16"/>
      <c r="F274" s="32" t="s">
        <v>42</v>
      </c>
      <c r="G274" s="16"/>
      <c r="J274" s="32" t="s">
        <v>42</v>
      </c>
      <c r="K274" s="16"/>
      <c r="N274" s="32" t="s">
        <v>42</v>
      </c>
      <c r="O274" s="16"/>
      <c r="R274" s="32" t="s">
        <v>42</v>
      </c>
      <c r="S274" s="16"/>
      <c r="V274" s="99"/>
      <c r="W274" s="47"/>
      <c r="X274" s="47"/>
      <c r="Y274" s="54"/>
      <c r="AE274" s="278" t="s">
        <v>345</v>
      </c>
      <c r="AF274" s="279"/>
      <c r="AG274" s="280"/>
      <c r="AL274" s="267" t="s">
        <v>347</v>
      </c>
      <c r="AM274" s="268"/>
      <c r="AN274" s="268"/>
      <c r="AO274" s="268"/>
      <c r="AP274" s="268"/>
      <c r="AS274" s="267" t="s">
        <v>423</v>
      </c>
      <c r="AT274" s="268"/>
      <c r="AU274" s="268"/>
      <c r="AV274" s="268"/>
      <c r="AW274" s="268"/>
      <c r="AX274" s="268"/>
      <c r="BM274" s="267" t="s">
        <v>373</v>
      </c>
      <c r="BN274" s="268"/>
      <c r="BO274" s="268"/>
      <c r="BP274" s="268"/>
      <c r="BQ274" s="268"/>
      <c r="BR274" s="268"/>
      <c r="BS274" s="268"/>
      <c r="BT274" s="268"/>
      <c r="BU274" s="268"/>
    </row>
    <row r="275" spans="2:73" ht="60" x14ac:dyDescent="0.25">
      <c r="B275" s="33" t="s">
        <v>43</v>
      </c>
      <c r="C275" s="16"/>
      <c r="F275" s="33" t="s">
        <v>43</v>
      </c>
      <c r="G275" s="16"/>
      <c r="J275" s="33" t="s">
        <v>43</v>
      </c>
      <c r="K275" s="16"/>
      <c r="N275" s="33" t="s">
        <v>43</v>
      </c>
      <c r="O275" s="16"/>
      <c r="R275" s="33" t="s">
        <v>43</v>
      </c>
      <c r="S275" s="16"/>
      <c r="V275" s="99"/>
      <c r="W275" s="47"/>
      <c r="X275" s="47"/>
      <c r="Y275" s="54"/>
      <c r="AE275" s="17"/>
      <c r="AF275" s="26" t="s">
        <v>369</v>
      </c>
      <c r="AG275" s="26" t="s">
        <v>346</v>
      </c>
      <c r="AL275" s="17"/>
      <c r="AM275" s="26" t="s">
        <v>370</v>
      </c>
      <c r="AN275" s="26" t="s">
        <v>371</v>
      </c>
      <c r="AO275" s="26" t="s">
        <v>372</v>
      </c>
      <c r="AS275" s="17"/>
      <c r="AT275" s="26" t="s">
        <v>424</v>
      </c>
      <c r="AU275" s="26" t="s">
        <v>425</v>
      </c>
      <c r="AV275" s="26" t="s">
        <v>426</v>
      </c>
      <c r="AW275" s="130" t="s">
        <v>427</v>
      </c>
      <c r="AX275" s="130" t="s">
        <v>428</v>
      </c>
      <c r="BM275" s="17"/>
      <c r="BN275" s="26" t="s">
        <v>374</v>
      </c>
      <c r="BO275" s="26" t="s">
        <v>375</v>
      </c>
      <c r="BP275" s="26" t="s">
        <v>376</v>
      </c>
      <c r="BQ275" s="26" t="s">
        <v>377</v>
      </c>
      <c r="BR275" s="26" t="s">
        <v>378</v>
      </c>
      <c r="BS275" s="26" t="s">
        <v>379</v>
      </c>
      <c r="BT275" s="26" t="s">
        <v>380</v>
      </c>
      <c r="BU275" s="26" t="s">
        <v>381</v>
      </c>
    </row>
    <row r="276" spans="2:73" x14ac:dyDescent="0.25">
      <c r="B276" s="33" t="s">
        <v>44</v>
      </c>
      <c r="C276" s="16"/>
      <c r="F276" s="33" t="s">
        <v>44</v>
      </c>
      <c r="G276" s="16"/>
      <c r="J276" s="33" t="s">
        <v>44</v>
      </c>
      <c r="K276" s="16"/>
      <c r="N276" s="33" t="s">
        <v>44</v>
      </c>
      <c r="O276" s="16"/>
      <c r="R276" s="33" t="s">
        <v>44</v>
      </c>
      <c r="S276" s="16"/>
      <c r="AE276" s="19"/>
      <c r="AF276" s="25"/>
      <c r="AG276" s="25"/>
      <c r="AL276" s="19" t="s">
        <v>32</v>
      </c>
      <c r="AM276" s="25"/>
      <c r="AN276" s="25"/>
      <c r="AO276" s="25"/>
      <c r="AS276" s="19" t="s">
        <v>37</v>
      </c>
      <c r="AT276" s="25">
        <v>96</v>
      </c>
      <c r="AU276" s="25">
        <v>58</v>
      </c>
      <c r="AV276" s="25">
        <v>10</v>
      </c>
      <c r="AW276" s="25">
        <v>8</v>
      </c>
      <c r="AX276" s="25">
        <v>14</v>
      </c>
      <c r="BM276" s="19" t="s">
        <v>32</v>
      </c>
      <c r="BN276" s="25"/>
      <c r="BO276" s="25"/>
      <c r="BP276" s="25"/>
      <c r="BQ276" s="25"/>
      <c r="BR276" s="25"/>
      <c r="BS276" s="25"/>
      <c r="BT276" s="25"/>
      <c r="BU276" s="25"/>
    </row>
    <row r="277" spans="2:73" x14ac:dyDescent="0.25">
      <c r="B277" s="33" t="s">
        <v>45</v>
      </c>
      <c r="C277" s="16"/>
      <c r="F277" s="33" t="s">
        <v>45</v>
      </c>
      <c r="G277" s="16"/>
      <c r="J277" s="33" t="s">
        <v>45</v>
      </c>
      <c r="K277" s="16"/>
      <c r="N277" s="33" t="s">
        <v>45</v>
      </c>
      <c r="O277" s="16"/>
      <c r="R277" s="33" t="s">
        <v>45</v>
      </c>
      <c r="S277" s="16"/>
      <c r="AE277" s="19"/>
      <c r="AF277" s="25"/>
      <c r="AG277" s="25"/>
      <c r="AL277" s="19" t="s">
        <v>33</v>
      </c>
      <c r="AM277" s="25"/>
      <c r="AN277" s="25"/>
      <c r="AO277" s="25"/>
      <c r="AS277" s="19" t="s">
        <v>38</v>
      </c>
      <c r="AT277" s="25">
        <v>70</v>
      </c>
      <c r="AU277" s="25">
        <v>35</v>
      </c>
      <c r="AV277" s="25">
        <v>28</v>
      </c>
      <c r="AW277" s="25">
        <v>1</v>
      </c>
      <c r="AX277" s="25">
        <v>35</v>
      </c>
      <c r="BM277" s="19" t="s">
        <v>33</v>
      </c>
      <c r="BN277" s="25"/>
      <c r="BO277" s="25"/>
      <c r="BP277" s="25"/>
      <c r="BQ277" s="25"/>
      <c r="BR277" s="25"/>
      <c r="BS277" s="25"/>
      <c r="BT277" s="25"/>
      <c r="BU277" s="25"/>
    </row>
    <row r="278" spans="2:73" x14ac:dyDescent="0.25">
      <c r="B278" s="33" t="s">
        <v>46</v>
      </c>
      <c r="C278" s="16"/>
      <c r="F278" s="33" t="s">
        <v>46</v>
      </c>
      <c r="G278" s="16"/>
      <c r="J278" s="33" t="s">
        <v>46</v>
      </c>
      <c r="K278" s="16"/>
      <c r="N278" s="33" t="s">
        <v>46</v>
      </c>
      <c r="O278" s="16"/>
      <c r="R278" s="33" t="s">
        <v>46</v>
      </c>
      <c r="S278" s="16"/>
      <c r="AE278" s="19"/>
      <c r="AF278" s="25"/>
      <c r="AG278" s="25"/>
      <c r="AL278" s="19" t="s">
        <v>34</v>
      </c>
      <c r="AM278" s="25"/>
      <c r="AN278" s="25"/>
      <c r="AO278" s="25"/>
      <c r="AS278" s="19" t="s">
        <v>75</v>
      </c>
      <c r="AT278" s="25">
        <v>254</v>
      </c>
      <c r="AU278" s="25">
        <v>0</v>
      </c>
      <c r="AV278" s="25">
        <v>77</v>
      </c>
      <c r="AW278" s="25">
        <v>58</v>
      </c>
      <c r="AX278" s="25">
        <v>56</v>
      </c>
      <c r="BM278" s="19" t="s">
        <v>34</v>
      </c>
      <c r="BN278" s="25"/>
      <c r="BO278" s="25"/>
      <c r="BP278" s="25"/>
      <c r="BQ278" s="25"/>
      <c r="BR278" s="25"/>
      <c r="BS278" s="25"/>
      <c r="BT278" s="25"/>
      <c r="BU278" s="25"/>
    </row>
    <row r="279" spans="2:73" x14ac:dyDescent="0.25">
      <c r="B279" s="33" t="s">
        <v>47</v>
      </c>
      <c r="C279" s="16"/>
      <c r="F279" s="33" t="s">
        <v>47</v>
      </c>
      <c r="G279" s="16"/>
      <c r="J279" s="33" t="s">
        <v>47</v>
      </c>
      <c r="K279" s="16"/>
      <c r="N279" s="33" t="s">
        <v>47</v>
      </c>
      <c r="O279" s="16"/>
      <c r="R279" s="33" t="s">
        <v>47</v>
      </c>
      <c r="S279" s="16"/>
      <c r="AE279" s="19"/>
      <c r="AF279" s="25"/>
      <c r="AG279" s="25"/>
      <c r="AL279" s="19" t="s">
        <v>35</v>
      </c>
      <c r="AM279" s="25"/>
      <c r="AN279" s="25"/>
      <c r="AO279" s="25"/>
      <c r="AS279" s="19" t="s">
        <v>169</v>
      </c>
      <c r="AT279" s="50">
        <v>47</v>
      </c>
      <c r="AU279" s="50">
        <v>0</v>
      </c>
      <c r="AV279" s="50">
        <v>10</v>
      </c>
      <c r="AW279" s="50">
        <v>0</v>
      </c>
      <c r="AX279" s="50">
        <v>39</v>
      </c>
      <c r="BM279" s="19" t="s">
        <v>35</v>
      </c>
      <c r="BN279" s="25"/>
      <c r="BO279" s="25"/>
      <c r="BP279" s="25"/>
      <c r="BQ279" s="25"/>
      <c r="BR279" s="25"/>
      <c r="BS279" s="25"/>
      <c r="BT279" s="25"/>
      <c r="BU279" s="25"/>
    </row>
    <row r="280" spans="2:73" x14ac:dyDescent="0.25">
      <c r="B280" s="33" t="s">
        <v>48</v>
      </c>
      <c r="C280" s="12" t="s">
        <v>206</v>
      </c>
      <c r="F280" s="33" t="s">
        <v>48</v>
      </c>
      <c r="G280" s="12" t="s">
        <v>206</v>
      </c>
      <c r="J280" s="33" t="s">
        <v>48</v>
      </c>
      <c r="K280" s="12" t="s">
        <v>206</v>
      </c>
      <c r="N280" s="33" t="s">
        <v>48</v>
      </c>
      <c r="O280" s="12" t="s">
        <v>206</v>
      </c>
      <c r="R280" s="33" t="s">
        <v>48</v>
      </c>
      <c r="S280" s="12" t="s">
        <v>206</v>
      </c>
      <c r="AE280" s="19"/>
      <c r="AF280" s="25"/>
      <c r="AG280" s="25"/>
      <c r="AL280" s="19" t="s">
        <v>36</v>
      </c>
      <c r="AM280" s="25"/>
      <c r="AN280" s="25"/>
      <c r="AO280" s="25"/>
      <c r="AS280" s="19" t="s">
        <v>430</v>
      </c>
      <c r="AT280" s="25">
        <f>SUM(AT276:AT279)</f>
        <v>467</v>
      </c>
      <c r="AU280" s="25">
        <f>SUM(AU276:AU279)</f>
        <v>93</v>
      </c>
      <c r="AV280" s="25">
        <f>SUM(AV276:AV279)</f>
        <v>125</v>
      </c>
      <c r="AW280" s="25">
        <f>SUM(AW276:AW279)</f>
        <v>67</v>
      </c>
      <c r="AX280" s="25">
        <f>SUM(AX276:AX279)</f>
        <v>144</v>
      </c>
      <c r="AY280">
        <v>896</v>
      </c>
      <c r="BM280" s="19" t="s">
        <v>36</v>
      </c>
      <c r="BN280" s="25"/>
      <c r="BO280" s="25"/>
      <c r="BP280" s="25"/>
      <c r="BQ280" s="25"/>
      <c r="BR280" s="25"/>
      <c r="BS280" s="25"/>
      <c r="BT280" s="25"/>
      <c r="BU280" s="25"/>
    </row>
    <row r="281" spans="2:73" x14ac:dyDescent="0.25">
      <c r="B281" s="33" t="s">
        <v>49</v>
      </c>
      <c r="C281" s="12" t="s">
        <v>206</v>
      </c>
      <c r="F281" s="33" t="s">
        <v>49</v>
      </c>
      <c r="G281" s="12" t="s">
        <v>206</v>
      </c>
      <c r="J281" s="33" t="s">
        <v>49</v>
      </c>
      <c r="K281" s="12" t="s">
        <v>206</v>
      </c>
      <c r="N281" s="33" t="s">
        <v>49</v>
      </c>
      <c r="O281" s="12" t="s">
        <v>206</v>
      </c>
      <c r="R281" s="33" t="s">
        <v>49</v>
      </c>
      <c r="S281" s="12" t="s">
        <v>206</v>
      </c>
      <c r="AE281" s="19" t="s">
        <v>37</v>
      </c>
      <c r="AF281" s="25">
        <v>10</v>
      </c>
      <c r="AG281" s="25">
        <v>0</v>
      </c>
      <c r="AL281" s="19" t="s">
        <v>37</v>
      </c>
      <c r="AM281" s="25"/>
      <c r="AN281" s="25"/>
      <c r="AO281" s="25"/>
      <c r="BM281" s="19" t="s">
        <v>37</v>
      </c>
      <c r="BN281" s="25"/>
      <c r="BO281" s="25"/>
      <c r="BP281" s="25"/>
      <c r="BQ281" s="25"/>
      <c r="BR281" s="25"/>
      <c r="BS281" s="25"/>
      <c r="BT281" s="25"/>
      <c r="BU281" s="25"/>
    </row>
    <row r="282" spans="2:73" x14ac:dyDescent="0.25">
      <c r="B282" s="33" t="s">
        <v>50</v>
      </c>
      <c r="C282" s="12" t="s">
        <v>206</v>
      </c>
      <c r="F282" s="33" t="s">
        <v>50</v>
      </c>
      <c r="G282" s="12" t="s">
        <v>206</v>
      </c>
      <c r="J282" s="33" t="s">
        <v>50</v>
      </c>
      <c r="K282" s="12" t="s">
        <v>206</v>
      </c>
      <c r="N282" s="33" t="s">
        <v>50</v>
      </c>
      <c r="O282" s="12" t="s">
        <v>206</v>
      </c>
      <c r="R282" s="33" t="s">
        <v>50</v>
      </c>
      <c r="S282" s="12" t="s">
        <v>206</v>
      </c>
      <c r="AE282" s="19" t="s">
        <v>38</v>
      </c>
      <c r="AF282" s="25"/>
      <c r="AG282" s="25"/>
      <c r="AL282" s="19" t="s">
        <v>38</v>
      </c>
      <c r="AM282" s="25"/>
      <c r="AN282" s="25"/>
      <c r="AO282" s="25"/>
      <c r="BM282" s="19" t="s">
        <v>38</v>
      </c>
      <c r="BN282" s="25"/>
      <c r="BO282" s="25"/>
      <c r="BP282" s="25"/>
      <c r="BQ282" s="25"/>
      <c r="BR282" s="25"/>
      <c r="BS282" s="25"/>
      <c r="BT282" s="25"/>
      <c r="BU282" s="25"/>
    </row>
    <row r="283" spans="2:73" x14ac:dyDescent="0.25">
      <c r="B283" s="33" t="s">
        <v>51</v>
      </c>
      <c r="C283" s="16"/>
      <c r="F283" s="33" t="s">
        <v>51</v>
      </c>
      <c r="G283" s="16"/>
      <c r="J283" s="33" t="s">
        <v>51</v>
      </c>
      <c r="K283" s="16"/>
      <c r="N283" s="33" t="s">
        <v>51</v>
      </c>
      <c r="O283" s="16"/>
      <c r="R283" s="33" t="s">
        <v>51</v>
      </c>
      <c r="S283" s="16"/>
      <c r="AE283" s="19" t="s">
        <v>75</v>
      </c>
      <c r="AF283" s="25">
        <v>134</v>
      </c>
      <c r="AG283" s="25">
        <v>60</v>
      </c>
      <c r="AL283" s="19" t="s">
        <v>75</v>
      </c>
      <c r="AM283" s="25">
        <v>134</v>
      </c>
      <c r="AN283" s="25">
        <v>60</v>
      </c>
      <c r="AO283" s="25">
        <v>60</v>
      </c>
      <c r="BM283" s="19" t="s">
        <v>75</v>
      </c>
      <c r="BN283" s="25"/>
      <c r="BO283" s="25"/>
      <c r="BP283" s="25"/>
      <c r="BQ283" s="25"/>
      <c r="BR283" s="25"/>
      <c r="BS283" s="25"/>
      <c r="BT283" s="25"/>
      <c r="BU283" s="25"/>
    </row>
    <row r="284" spans="2:73" x14ac:dyDescent="0.25">
      <c r="B284" s="33" t="s">
        <v>52</v>
      </c>
      <c r="C284" s="12"/>
      <c r="F284" s="33" t="s">
        <v>52</v>
      </c>
      <c r="G284" s="12"/>
      <c r="J284" s="33" t="s">
        <v>52</v>
      </c>
      <c r="K284" s="12"/>
      <c r="N284" s="33" t="s">
        <v>52</v>
      </c>
      <c r="O284" s="12"/>
      <c r="R284" s="33" t="s">
        <v>52</v>
      </c>
      <c r="S284" s="12"/>
      <c r="AE284" s="19" t="s">
        <v>169</v>
      </c>
      <c r="AF284" s="50">
        <v>10</v>
      </c>
      <c r="AG284" s="50">
        <v>0</v>
      </c>
      <c r="AL284" s="19" t="s">
        <v>169</v>
      </c>
      <c r="AM284" s="50">
        <v>18</v>
      </c>
      <c r="AN284" s="50">
        <v>22</v>
      </c>
      <c r="AO284" s="50">
        <v>7</v>
      </c>
      <c r="BM284" s="19" t="s">
        <v>169</v>
      </c>
      <c r="BN284" s="50">
        <v>6</v>
      </c>
      <c r="BO284" s="50">
        <v>4</v>
      </c>
      <c r="BP284" s="50">
        <v>9</v>
      </c>
      <c r="BQ284" s="50">
        <v>7</v>
      </c>
      <c r="BR284" s="50">
        <v>5</v>
      </c>
      <c r="BS284" s="50">
        <v>0</v>
      </c>
      <c r="BT284" s="50">
        <v>4</v>
      </c>
      <c r="BU284" s="50">
        <v>4</v>
      </c>
    </row>
    <row r="285" spans="2:73" x14ac:dyDescent="0.25">
      <c r="B285" s="33" t="s">
        <v>53</v>
      </c>
      <c r="C285" s="12"/>
      <c r="F285" s="33" t="s">
        <v>53</v>
      </c>
      <c r="G285" s="12"/>
      <c r="J285" s="33" t="s">
        <v>53</v>
      </c>
      <c r="K285" s="12"/>
      <c r="N285" s="33" t="s">
        <v>53</v>
      </c>
      <c r="O285" s="12"/>
      <c r="R285" s="33" t="s">
        <v>53</v>
      </c>
      <c r="S285" s="12"/>
      <c r="AM285">
        <f>AM284*100/47</f>
        <v>38.297872340425535</v>
      </c>
      <c r="AN285">
        <f>AN284*100/47</f>
        <v>46.808510638297875</v>
      </c>
      <c r="AO285">
        <f>AO284*100/47</f>
        <v>14.893617021276595</v>
      </c>
      <c r="BN285">
        <f>BN284*100/39</f>
        <v>15.384615384615385</v>
      </c>
      <c r="BO285">
        <f t="shared" ref="BO285:BU285" si="27">BO284*100/39</f>
        <v>10.256410256410257</v>
      </c>
      <c r="BP285">
        <f t="shared" si="27"/>
        <v>23.076923076923077</v>
      </c>
      <c r="BQ285">
        <f t="shared" si="27"/>
        <v>17.948717948717949</v>
      </c>
      <c r="BR285">
        <f t="shared" si="27"/>
        <v>12.820512820512821</v>
      </c>
      <c r="BS285">
        <f t="shared" si="27"/>
        <v>0</v>
      </c>
      <c r="BT285">
        <f t="shared" si="27"/>
        <v>10.256410256410257</v>
      </c>
      <c r="BU285">
        <f t="shared" si="27"/>
        <v>10.256410256410257</v>
      </c>
    </row>
    <row r="288" spans="2:73" ht="36" customHeight="1" x14ac:dyDescent="0.25">
      <c r="B288" s="267" t="s">
        <v>208</v>
      </c>
      <c r="C288" s="268"/>
      <c r="D288" s="268"/>
      <c r="F288" s="267" t="s">
        <v>153</v>
      </c>
      <c r="G288" s="268"/>
      <c r="H288" s="268"/>
      <c r="I288" s="268"/>
      <c r="J288" s="268"/>
      <c r="K288" s="268"/>
      <c r="L288" s="268"/>
    </row>
    <row r="289" spans="2:44" ht="36.75" customHeight="1" x14ac:dyDescent="0.25">
      <c r="B289" s="21">
        <v>2023</v>
      </c>
      <c r="C289" s="45" t="s">
        <v>207</v>
      </c>
      <c r="D289" s="45" t="s">
        <v>191</v>
      </c>
      <c r="F289" s="31"/>
      <c r="G289" s="24" t="s">
        <v>55</v>
      </c>
      <c r="H289" s="24" t="s">
        <v>172</v>
      </c>
      <c r="I289" s="24"/>
      <c r="J289" s="26" t="s">
        <v>65</v>
      </c>
      <c r="K289" s="24" t="s">
        <v>72</v>
      </c>
      <c r="L289" s="24" t="s">
        <v>227</v>
      </c>
    </row>
    <row r="290" spans="2:44" ht="30" x14ac:dyDescent="0.25">
      <c r="B290" s="32" t="s">
        <v>42</v>
      </c>
      <c r="C290" s="16"/>
      <c r="D290" s="16"/>
      <c r="F290" s="46">
        <v>-18</v>
      </c>
      <c r="G290" s="12">
        <v>0</v>
      </c>
      <c r="H290" s="12">
        <v>343</v>
      </c>
      <c r="I290" s="12"/>
      <c r="J290" s="91" t="s">
        <v>319</v>
      </c>
      <c r="K290" s="12">
        <v>18</v>
      </c>
      <c r="L290" s="12">
        <v>23</v>
      </c>
      <c r="M290">
        <f t="shared" ref="M290:M296" si="28">L290*100/717</f>
        <v>3.2078103207810322</v>
      </c>
      <c r="Q290" s="32" t="s">
        <v>55</v>
      </c>
    </row>
    <row r="291" spans="2:44" ht="30" x14ac:dyDescent="0.25">
      <c r="B291" s="33" t="s">
        <v>43</v>
      </c>
      <c r="C291" s="16"/>
      <c r="D291" s="16"/>
      <c r="F291" s="19" t="s">
        <v>56</v>
      </c>
      <c r="G291" s="12">
        <v>22</v>
      </c>
      <c r="H291" s="12">
        <v>102</v>
      </c>
      <c r="I291" s="12"/>
      <c r="J291" s="91" t="s">
        <v>320</v>
      </c>
      <c r="K291" s="12">
        <v>77</v>
      </c>
      <c r="L291" s="12">
        <v>180</v>
      </c>
      <c r="M291">
        <f t="shared" si="28"/>
        <v>25.10460251046025</v>
      </c>
      <c r="Q291" s="33" t="s">
        <v>172</v>
      </c>
    </row>
    <row r="292" spans="2:44" ht="30" customHeight="1" x14ac:dyDescent="0.25">
      <c r="B292" s="33" t="s">
        <v>44</v>
      </c>
      <c r="C292" s="16"/>
      <c r="D292" s="16"/>
      <c r="F292" s="19" t="s">
        <v>57</v>
      </c>
      <c r="G292" s="12">
        <v>28</v>
      </c>
      <c r="H292" s="12">
        <v>12</v>
      </c>
      <c r="I292" s="12"/>
      <c r="J292" s="91" t="s">
        <v>321</v>
      </c>
      <c r="K292" s="12">
        <v>140</v>
      </c>
      <c r="L292" s="12">
        <v>97</v>
      </c>
      <c r="M292">
        <f t="shared" si="28"/>
        <v>13.528591352859136</v>
      </c>
      <c r="Q292" s="33" t="s">
        <v>121</v>
      </c>
      <c r="AD292" s="267" t="s">
        <v>386</v>
      </c>
      <c r="AE292" s="268"/>
      <c r="AF292" s="268"/>
      <c r="AG292" s="268"/>
      <c r="AH292" s="268"/>
      <c r="AI292" s="268"/>
      <c r="AJ292" s="268"/>
      <c r="AL292" s="267" t="s">
        <v>387</v>
      </c>
      <c r="AM292" s="268"/>
      <c r="AN292" s="268"/>
      <c r="AO292" s="268"/>
      <c r="AP292" s="268"/>
      <c r="AQ292" s="268"/>
      <c r="AR292" s="268"/>
    </row>
    <row r="293" spans="2:44" ht="60" x14ac:dyDescent="0.25">
      <c r="B293" s="33" t="s">
        <v>45</v>
      </c>
      <c r="C293" s="16"/>
      <c r="D293" s="16"/>
      <c r="F293" s="19" t="s">
        <v>58</v>
      </c>
      <c r="G293" s="12">
        <v>32</v>
      </c>
      <c r="H293" s="12">
        <v>51</v>
      </c>
      <c r="I293" s="12"/>
      <c r="J293" s="91" t="s">
        <v>322</v>
      </c>
      <c r="K293" s="12">
        <v>192</v>
      </c>
      <c r="L293" s="12">
        <v>183</v>
      </c>
      <c r="M293">
        <f t="shared" si="28"/>
        <v>25.523012552301257</v>
      </c>
      <c r="Q293" s="33" t="s">
        <v>227</v>
      </c>
      <c r="AD293" s="17"/>
      <c r="AE293" s="26" t="s">
        <v>388</v>
      </c>
      <c r="AF293" s="26" t="s">
        <v>389</v>
      </c>
      <c r="AG293" s="26" t="s">
        <v>390</v>
      </c>
      <c r="AH293" s="26" t="s">
        <v>391</v>
      </c>
      <c r="AI293" s="26" t="s">
        <v>392</v>
      </c>
      <c r="AJ293" s="129" t="s">
        <v>104</v>
      </c>
      <c r="AL293" s="17"/>
      <c r="AM293" s="26" t="s">
        <v>393</v>
      </c>
      <c r="AN293" s="26" t="s">
        <v>394</v>
      </c>
      <c r="AO293" s="26" t="s">
        <v>395</v>
      </c>
      <c r="AP293" s="26" t="s">
        <v>396</v>
      </c>
      <c r="AQ293" s="26" t="s">
        <v>397</v>
      </c>
    </row>
    <row r="294" spans="2:44" ht="30" x14ac:dyDescent="0.25">
      <c r="B294" s="33" t="s">
        <v>46</v>
      </c>
      <c r="C294" s="16"/>
      <c r="D294" s="16"/>
      <c r="F294" s="19" t="s">
        <v>59</v>
      </c>
      <c r="G294" s="12">
        <v>30</v>
      </c>
      <c r="H294" s="12">
        <v>33</v>
      </c>
      <c r="I294" s="12"/>
      <c r="J294" s="91" t="s">
        <v>323</v>
      </c>
      <c r="K294" s="12">
        <v>225</v>
      </c>
      <c r="L294" s="12">
        <v>135</v>
      </c>
      <c r="M294">
        <f t="shared" si="28"/>
        <v>18.828451882845187</v>
      </c>
      <c r="Q294" s="33" t="s">
        <v>430</v>
      </c>
      <c r="AD294" s="19"/>
      <c r="AE294" s="25"/>
      <c r="AF294" s="25"/>
      <c r="AG294" s="25"/>
      <c r="AH294" s="25"/>
      <c r="AI294" s="25"/>
      <c r="AJ294" s="25"/>
      <c r="AL294" s="19"/>
      <c r="AM294" s="25"/>
      <c r="AN294" s="25"/>
      <c r="AO294" s="25"/>
      <c r="AP294" s="25"/>
      <c r="AQ294" s="25"/>
    </row>
    <row r="295" spans="2:44" ht="30" x14ac:dyDescent="0.25">
      <c r="B295" s="33" t="s">
        <v>47</v>
      </c>
      <c r="C295" s="16"/>
      <c r="D295" s="16"/>
      <c r="F295" s="19" t="s">
        <v>60</v>
      </c>
      <c r="G295" s="12">
        <v>40</v>
      </c>
      <c r="H295" s="12">
        <v>43</v>
      </c>
      <c r="I295" s="12"/>
      <c r="J295" s="91" t="s">
        <v>324</v>
      </c>
      <c r="K295" s="12">
        <v>79</v>
      </c>
      <c r="L295" s="12">
        <v>71</v>
      </c>
      <c r="M295">
        <f t="shared" si="28"/>
        <v>9.9023709902370989</v>
      </c>
      <c r="AD295" s="19"/>
      <c r="AE295" s="25"/>
      <c r="AF295" s="25"/>
      <c r="AG295" s="25"/>
      <c r="AH295" s="25"/>
      <c r="AI295" s="25"/>
      <c r="AJ295" s="25"/>
      <c r="AL295" s="19" t="s">
        <v>37</v>
      </c>
      <c r="AM295" s="25"/>
      <c r="AN295" s="25"/>
      <c r="AO295" s="25"/>
      <c r="AP295" s="25"/>
      <c r="AQ295" s="25"/>
    </row>
    <row r="296" spans="2:44" ht="30" x14ac:dyDescent="0.25">
      <c r="B296" s="33" t="s">
        <v>48</v>
      </c>
      <c r="C296" s="12">
        <v>109</v>
      </c>
      <c r="D296" s="12">
        <v>7</v>
      </c>
      <c r="F296" s="19" t="s">
        <v>61</v>
      </c>
      <c r="G296" s="12">
        <v>30</v>
      </c>
      <c r="H296" s="12">
        <v>24</v>
      </c>
      <c r="I296" s="12"/>
      <c r="J296" s="91" t="s">
        <v>325</v>
      </c>
      <c r="K296" s="12">
        <v>34</v>
      </c>
      <c r="L296" s="12">
        <v>28</v>
      </c>
      <c r="M296">
        <f t="shared" si="28"/>
        <v>3.905160390516039</v>
      </c>
      <c r="AD296" s="19"/>
      <c r="AE296" s="25"/>
      <c r="AF296" s="25"/>
      <c r="AG296" s="25"/>
      <c r="AH296" s="25"/>
      <c r="AI296" s="25"/>
      <c r="AJ296" s="25"/>
      <c r="AL296" s="19" t="s">
        <v>38</v>
      </c>
      <c r="AM296" s="25"/>
      <c r="AN296" s="25"/>
      <c r="AO296" s="25"/>
      <c r="AP296" s="25"/>
      <c r="AQ296" s="25"/>
    </row>
    <row r="297" spans="2:44" x14ac:dyDescent="0.25">
      <c r="B297" s="33" t="s">
        <v>49</v>
      </c>
      <c r="C297" s="16">
        <v>153</v>
      </c>
      <c r="D297" s="16">
        <v>5</v>
      </c>
      <c r="F297" s="19" t="s">
        <v>62</v>
      </c>
      <c r="G297" s="12">
        <v>42</v>
      </c>
      <c r="H297" s="12">
        <v>49</v>
      </c>
      <c r="I297" s="12"/>
      <c r="J297" s="12"/>
      <c r="K297" s="12"/>
      <c r="L297" s="12"/>
      <c r="AD297" s="19" t="s">
        <v>37</v>
      </c>
      <c r="AE297" s="25"/>
      <c r="AF297" s="25"/>
      <c r="AG297" s="25"/>
      <c r="AH297" s="25"/>
      <c r="AI297" s="25"/>
      <c r="AJ297" s="25"/>
      <c r="AL297" s="19" t="s">
        <v>75</v>
      </c>
      <c r="AM297" s="25"/>
      <c r="AN297" s="25"/>
      <c r="AO297" s="25"/>
      <c r="AP297" s="25"/>
      <c r="AQ297" s="25"/>
    </row>
    <row r="298" spans="2:44" x14ac:dyDescent="0.25">
      <c r="B298" s="33" t="s">
        <v>50</v>
      </c>
      <c r="C298" s="16">
        <v>153</v>
      </c>
      <c r="D298" s="16">
        <v>7</v>
      </c>
      <c r="F298" s="12" t="s">
        <v>63</v>
      </c>
      <c r="G298" s="12">
        <v>26</v>
      </c>
      <c r="H298" s="12">
        <v>13</v>
      </c>
      <c r="I298" s="12"/>
      <c r="J298" s="12"/>
      <c r="K298" s="12"/>
      <c r="L298" s="12"/>
      <c r="AD298" s="19" t="s">
        <v>38</v>
      </c>
      <c r="AE298" s="25"/>
      <c r="AF298" s="25"/>
      <c r="AG298" s="25"/>
      <c r="AH298" s="25"/>
      <c r="AI298" s="25"/>
      <c r="AJ298" s="25"/>
      <c r="AL298" s="19" t="s">
        <v>398</v>
      </c>
      <c r="AM298" s="25">
        <v>38</v>
      </c>
      <c r="AN298" s="25"/>
      <c r="AO298" s="25"/>
      <c r="AP298" s="25"/>
      <c r="AQ298" s="25"/>
    </row>
    <row r="299" spans="2:44" x14ac:dyDescent="0.25">
      <c r="B299" s="33" t="s">
        <v>51</v>
      </c>
      <c r="C299" s="16">
        <v>270</v>
      </c>
      <c r="D299" s="16">
        <v>7</v>
      </c>
      <c r="F299" s="12" t="s">
        <v>64</v>
      </c>
      <c r="G299" s="12">
        <v>36</v>
      </c>
      <c r="H299" s="12">
        <v>16</v>
      </c>
      <c r="I299" s="12"/>
      <c r="J299" s="12"/>
      <c r="K299" s="12"/>
      <c r="L299" s="12"/>
      <c r="AD299" s="19" t="s">
        <v>75</v>
      </c>
      <c r="AE299" s="25"/>
      <c r="AF299" s="25"/>
      <c r="AG299" s="25"/>
      <c r="AH299" s="25"/>
      <c r="AI299" s="25"/>
      <c r="AJ299" s="25"/>
      <c r="AL299" s="116" t="s">
        <v>51</v>
      </c>
      <c r="AM299" s="25">
        <v>1</v>
      </c>
      <c r="AN299" s="25">
        <v>1</v>
      </c>
      <c r="AO299" s="25">
        <v>1</v>
      </c>
      <c r="AP299" s="25"/>
      <c r="AQ299" s="25"/>
    </row>
    <row r="300" spans="2:44" x14ac:dyDescent="0.25">
      <c r="B300" s="33" t="s">
        <v>52</v>
      </c>
      <c r="C300" s="12">
        <v>344</v>
      </c>
      <c r="D300" s="12">
        <v>6</v>
      </c>
      <c r="F300" s="12" t="s">
        <v>209</v>
      </c>
      <c r="G300" s="12">
        <f>SUM(G290:G299)</f>
        <v>286</v>
      </c>
      <c r="H300" s="12">
        <f>SUM(H290:H299)</f>
        <v>686</v>
      </c>
      <c r="I300" s="12"/>
      <c r="J300" s="12" t="s">
        <v>209</v>
      </c>
      <c r="K300" s="12">
        <f>SUM(K290:K299)</f>
        <v>765</v>
      </c>
      <c r="L300" s="12">
        <f>SUM(L290:L299)</f>
        <v>717</v>
      </c>
      <c r="AD300" s="116" t="s">
        <v>51</v>
      </c>
      <c r="AE300" s="50">
        <v>7</v>
      </c>
      <c r="AF300" s="50">
        <v>6</v>
      </c>
      <c r="AG300" s="50">
        <v>2</v>
      </c>
      <c r="AH300" s="50">
        <v>5</v>
      </c>
      <c r="AI300" s="50">
        <v>1</v>
      </c>
      <c r="AJ300" s="25"/>
      <c r="AL300" s="116" t="s">
        <v>52</v>
      </c>
      <c r="AM300" s="25"/>
      <c r="AN300" s="25"/>
      <c r="AO300" s="25"/>
      <c r="AP300" s="25">
        <v>1</v>
      </c>
      <c r="AQ300" s="25"/>
    </row>
    <row r="301" spans="2:44" x14ac:dyDescent="0.25">
      <c r="B301" s="33" t="s">
        <v>53</v>
      </c>
      <c r="C301" s="12">
        <v>103</v>
      </c>
      <c r="D301" s="12">
        <v>4</v>
      </c>
      <c r="AD301" s="116" t="s">
        <v>52</v>
      </c>
      <c r="AE301" s="50">
        <v>13</v>
      </c>
      <c r="AF301" s="50">
        <v>8</v>
      </c>
      <c r="AG301" s="50">
        <v>4</v>
      </c>
      <c r="AH301" s="50">
        <v>10</v>
      </c>
      <c r="AI301" s="50">
        <v>1</v>
      </c>
      <c r="AJ301" s="25"/>
      <c r="AL301" s="116" t="s">
        <v>53</v>
      </c>
      <c r="AM301" s="25"/>
      <c r="AN301" s="25"/>
      <c r="AO301" s="25"/>
      <c r="AP301" s="25"/>
      <c r="AQ301" s="25">
        <v>1</v>
      </c>
    </row>
    <row r="302" spans="2:44" x14ac:dyDescent="0.25">
      <c r="M302" t="s">
        <v>205</v>
      </c>
      <c r="AD302" s="116" t="s">
        <v>53</v>
      </c>
      <c r="AE302" s="50">
        <v>0</v>
      </c>
      <c r="AF302" s="50">
        <v>0</v>
      </c>
      <c r="AG302" s="50">
        <v>1</v>
      </c>
      <c r="AH302" s="50">
        <v>4</v>
      </c>
      <c r="AI302" s="50">
        <v>1</v>
      </c>
      <c r="AJ302" s="25"/>
      <c r="AL302" s="117" t="s">
        <v>104</v>
      </c>
      <c r="AM302" s="50"/>
      <c r="AN302" s="50"/>
      <c r="AO302" s="50"/>
      <c r="AP302" s="50"/>
      <c r="AQ302" s="50"/>
    </row>
    <row r="303" spans="2:44" x14ac:dyDescent="0.25">
      <c r="AD303" s="117" t="s">
        <v>104</v>
      </c>
      <c r="AE303" s="50">
        <v>20</v>
      </c>
      <c r="AF303" s="50">
        <v>14</v>
      </c>
      <c r="AG303" s="50">
        <v>7</v>
      </c>
      <c r="AH303" s="50">
        <v>19</v>
      </c>
      <c r="AI303" s="50">
        <v>3</v>
      </c>
      <c r="AJ303" s="25">
        <v>63</v>
      </c>
      <c r="AN303">
        <f>AN302*100/47</f>
        <v>0</v>
      </c>
      <c r="AO303">
        <f>AO302*100/47</f>
        <v>0</v>
      </c>
    </row>
    <row r="304" spans="2:44" ht="21" x14ac:dyDescent="0.25">
      <c r="B304" s="332" t="s">
        <v>159</v>
      </c>
      <c r="C304" s="332"/>
      <c r="D304" s="332"/>
      <c r="E304" s="332"/>
      <c r="F304" s="332"/>
      <c r="G304" s="332"/>
      <c r="H304" s="332"/>
      <c r="I304" s="332"/>
      <c r="AE304">
        <f>AE303*100/63</f>
        <v>31.746031746031747</v>
      </c>
      <c r="AF304">
        <f>AF303*100/63</f>
        <v>22.222222222222221</v>
      </c>
      <c r="AG304">
        <f>AG303*100/63</f>
        <v>11.111111111111111</v>
      </c>
      <c r="AH304">
        <f>AH303*100/63</f>
        <v>30.158730158730158</v>
      </c>
      <c r="AI304">
        <f>AI303*100/63</f>
        <v>4.7619047619047619</v>
      </c>
    </row>
    <row r="307" spans="2:45" ht="42" customHeight="1" x14ac:dyDescent="0.25">
      <c r="B307" s="267" t="s">
        <v>160</v>
      </c>
      <c r="C307" s="268"/>
      <c r="D307" s="268"/>
      <c r="E307" s="268"/>
      <c r="G307" s="267" t="s">
        <v>161</v>
      </c>
      <c r="H307" s="268"/>
      <c r="I307" s="268"/>
      <c r="J307" s="268"/>
      <c r="K307" s="268"/>
      <c r="L307" s="268"/>
      <c r="O307" s="357" t="s">
        <v>160</v>
      </c>
      <c r="P307" s="358"/>
      <c r="Q307" s="358"/>
      <c r="AL307" s="267" t="s">
        <v>387</v>
      </c>
      <c r="AM307" s="268"/>
      <c r="AN307" s="268"/>
      <c r="AO307" s="268"/>
      <c r="AP307" s="268"/>
      <c r="AQ307" s="268"/>
      <c r="AR307" s="268"/>
      <c r="AS307" s="268"/>
    </row>
    <row r="308" spans="2:45" ht="30" x14ac:dyDescent="0.25">
      <c r="B308" s="18">
        <v>2023</v>
      </c>
      <c r="C308" s="331" t="s">
        <v>41</v>
      </c>
      <c r="D308" s="331"/>
      <c r="E308" s="18" t="s">
        <v>192</v>
      </c>
      <c r="G308" s="31"/>
      <c r="H308" s="24" t="s">
        <v>55</v>
      </c>
      <c r="I308" s="24" t="s">
        <v>172</v>
      </c>
      <c r="J308" s="24" t="s">
        <v>121</v>
      </c>
      <c r="K308" s="26" t="s">
        <v>65</v>
      </c>
      <c r="L308" s="24" t="s">
        <v>227</v>
      </c>
      <c r="O308" s="12"/>
      <c r="P308" s="12" t="s">
        <v>518</v>
      </c>
      <c r="AL308" s="17"/>
      <c r="AM308" s="26"/>
      <c r="AN308" s="26" t="s">
        <v>393</v>
      </c>
      <c r="AO308" s="26" t="s">
        <v>394</v>
      </c>
      <c r="AP308" s="26" t="s">
        <v>395</v>
      </c>
      <c r="AQ308" s="26" t="s">
        <v>396</v>
      </c>
      <c r="AR308" s="26" t="s">
        <v>397</v>
      </c>
      <c r="AS308" s="26" t="s">
        <v>400</v>
      </c>
    </row>
    <row r="309" spans="2:45" ht="30" x14ac:dyDescent="0.25">
      <c r="B309" s="32"/>
      <c r="C309" s="40" t="s">
        <v>132</v>
      </c>
      <c r="D309" s="40" t="s">
        <v>133</v>
      </c>
      <c r="E309" s="32"/>
      <c r="G309" s="19" t="s">
        <v>56</v>
      </c>
      <c r="H309" s="12"/>
      <c r="I309" s="12"/>
      <c r="J309" s="12">
        <v>768</v>
      </c>
      <c r="K309" s="91" t="s">
        <v>326</v>
      </c>
      <c r="L309" s="80">
        <v>775</v>
      </c>
      <c r="M309">
        <f t="shared" ref="M309:M314" si="29">L309*100/9465</f>
        <v>8.188061278394084</v>
      </c>
      <c r="O309" s="32" t="s">
        <v>55</v>
      </c>
      <c r="P309" s="12">
        <v>411</v>
      </c>
      <c r="Q309" s="350"/>
      <c r="AL309" s="19"/>
      <c r="AM309" s="25"/>
      <c r="AN309" s="25"/>
      <c r="AO309" s="25"/>
      <c r="AP309" s="25"/>
      <c r="AQ309" s="25"/>
      <c r="AR309" s="25"/>
      <c r="AS309" s="25"/>
    </row>
    <row r="310" spans="2:45" ht="30" x14ac:dyDescent="0.25">
      <c r="B310" s="106" t="s">
        <v>42</v>
      </c>
      <c r="C310" s="48">
        <v>143</v>
      </c>
      <c r="D310" s="48">
        <v>0</v>
      </c>
      <c r="E310" s="122">
        <v>143</v>
      </c>
      <c r="G310" s="19" t="s">
        <v>210</v>
      </c>
      <c r="H310" s="16"/>
      <c r="I310" s="16"/>
      <c r="J310" s="16">
        <v>3632</v>
      </c>
      <c r="K310" s="91" t="s">
        <v>327</v>
      </c>
      <c r="L310" s="79">
        <v>3757</v>
      </c>
      <c r="M310">
        <f t="shared" si="29"/>
        <v>39.69360802958267</v>
      </c>
      <c r="O310" s="33" t="s">
        <v>172</v>
      </c>
      <c r="P310" s="12">
        <v>498</v>
      </c>
      <c r="Q310" s="351"/>
      <c r="AL310" s="19"/>
      <c r="AM310" s="25"/>
      <c r="AN310" s="25"/>
      <c r="AO310" s="25"/>
      <c r="AP310" s="25"/>
      <c r="AQ310" s="25"/>
      <c r="AR310" s="25"/>
      <c r="AS310" s="25"/>
    </row>
    <row r="311" spans="2:45" ht="30" x14ac:dyDescent="0.25">
      <c r="B311" s="106" t="s">
        <v>43</v>
      </c>
      <c r="C311" s="48">
        <v>99</v>
      </c>
      <c r="D311" s="48">
        <v>0</v>
      </c>
      <c r="E311" s="122">
        <v>99</v>
      </c>
      <c r="G311" s="19" t="s">
        <v>211</v>
      </c>
      <c r="H311" s="16"/>
      <c r="I311" s="16"/>
      <c r="J311" s="16">
        <v>2746</v>
      </c>
      <c r="K311" s="91" t="s">
        <v>328</v>
      </c>
      <c r="L311" s="79">
        <v>2925</v>
      </c>
      <c r="M311">
        <f t="shared" si="29"/>
        <v>30.903328050713153</v>
      </c>
      <c r="O311" s="33" t="s">
        <v>121</v>
      </c>
      <c r="P311" s="12">
        <v>271</v>
      </c>
      <c r="Q311" s="351"/>
      <c r="AL311" s="19"/>
      <c r="AM311" s="25"/>
      <c r="AN311" s="25"/>
      <c r="AO311" s="25"/>
      <c r="AP311" s="25"/>
      <c r="AQ311" s="25"/>
      <c r="AR311" s="25"/>
      <c r="AS311" s="25"/>
    </row>
    <row r="312" spans="2:45" ht="30.75" thickBot="1" x14ac:dyDescent="0.3">
      <c r="B312" s="33" t="s">
        <v>44</v>
      </c>
      <c r="C312" s="56">
        <v>169</v>
      </c>
      <c r="D312" s="56">
        <v>0</v>
      </c>
      <c r="E312" s="123">
        <v>169</v>
      </c>
      <c r="G312" s="19" t="s">
        <v>212</v>
      </c>
      <c r="H312" s="16"/>
      <c r="I312" s="16"/>
      <c r="J312" s="16">
        <v>1318</v>
      </c>
      <c r="K312" s="91" t="s">
        <v>329</v>
      </c>
      <c r="L312" s="79">
        <v>1410</v>
      </c>
      <c r="M312">
        <f t="shared" si="29"/>
        <v>14.896988906497622</v>
      </c>
      <c r="O312" s="33" t="s">
        <v>227</v>
      </c>
      <c r="P312" s="12">
        <v>77</v>
      </c>
      <c r="Q312" s="351"/>
      <c r="AL312" s="19"/>
      <c r="AM312" s="25"/>
      <c r="AN312" s="25"/>
      <c r="AO312" s="25"/>
      <c r="AP312" s="25"/>
      <c r="AQ312" s="25"/>
      <c r="AR312" s="25"/>
      <c r="AS312" s="25"/>
    </row>
    <row r="313" spans="2:45" ht="30" x14ac:dyDescent="0.25">
      <c r="B313" s="55" t="s">
        <v>45</v>
      </c>
      <c r="C313" s="57"/>
      <c r="D313" s="58"/>
      <c r="E313" s="59">
        <v>303</v>
      </c>
      <c r="G313" s="19" t="s">
        <v>213</v>
      </c>
      <c r="H313" s="12"/>
      <c r="I313" s="12"/>
      <c r="J313" s="12">
        <v>406</v>
      </c>
      <c r="K313" s="91" t="s">
        <v>330</v>
      </c>
      <c r="L313" s="80">
        <v>437</v>
      </c>
      <c r="M313">
        <f t="shared" si="29"/>
        <v>4.6170100369783409</v>
      </c>
      <c r="O313" s="33" t="s">
        <v>430</v>
      </c>
      <c r="P313" s="121">
        <v>1257</v>
      </c>
      <c r="AL313" s="19"/>
      <c r="AM313" s="25"/>
      <c r="AN313" s="25"/>
      <c r="AO313" s="25"/>
      <c r="AP313" s="25"/>
      <c r="AQ313" s="25"/>
      <c r="AR313" s="25"/>
      <c r="AS313" s="25"/>
    </row>
    <row r="314" spans="2:45" ht="30" x14ac:dyDescent="0.25">
      <c r="B314" s="55" t="s">
        <v>46</v>
      </c>
      <c r="C314" s="60"/>
      <c r="D314" s="16"/>
      <c r="E314" s="61">
        <v>91</v>
      </c>
      <c r="G314" s="19" t="s">
        <v>214</v>
      </c>
      <c r="H314" s="12"/>
      <c r="I314" s="12"/>
      <c r="J314" s="12">
        <v>162</v>
      </c>
      <c r="K314" s="91" t="s">
        <v>331</v>
      </c>
      <c r="L314" s="80">
        <v>161</v>
      </c>
      <c r="M314">
        <f t="shared" si="29"/>
        <v>1.7010036978341256</v>
      </c>
      <c r="AL314" s="119" t="s">
        <v>399</v>
      </c>
      <c r="AM314" s="25"/>
      <c r="AN314" s="25">
        <v>1</v>
      </c>
      <c r="AO314" s="25">
        <v>1</v>
      </c>
      <c r="AP314" s="25">
        <v>1</v>
      </c>
      <c r="AQ314" s="25"/>
      <c r="AR314" s="25"/>
      <c r="AS314" s="25"/>
    </row>
    <row r="315" spans="2:45" ht="15.75" thickBot="1" x14ac:dyDescent="0.3">
      <c r="B315" s="55" t="s">
        <v>47</v>
      </c>
      <c r="C315" s="62"/>
      <c r="D315" s="63"/>
      <c r="E315" s="64">
        <v>104</v>
      </c>
      <c r="G315" s="19"/>
      <c r="H315" s="12"/>
      <c r="I315" s="12"/>
      <c r="J315" s="12"/>
      <c r="K315" s="12"/>
      <c r="L315" s="12"/>
      <c r="AL315" s="117" t="s">
        <v>52</v>
      </c>
      <c r="AM315" s="25"/>
      <c r="AN315" s="25"/>
      <c r="AO315" s="25"/>
      <c r="AP315" s="25"/>
      <c r="AQ315" s="25">
        <v>1</v>
      </c>
      <c r="AR315" s="25"/>
      <c r="AS315" s="25"/>
    </row>
    <row r="316" spans="2:45" x14ac:dyDescent="0.25">
      <c r="B316" s="33" t="s">
        <v>48</v>
      </c>
      <c r="C316" s="81">
        <v>189</v>
      </c>
      <c r="D316" s="81">
        <v>0</v>
      </c>
      <c r="E316" s="82">
        <v>189</v>
      </c>
      <c r="G316" s="12"/>
      <c r="H316" s="12"/>
      <c r="I316" s="12"/>
      <c r="J316" s="12"/>
      <c r="K316" s="12"/>
      <c r="L316" s="12">
        <v>9465</v>
      </c>
      <c r="AL316" s="118" t="s">
        <v>53</v>
      </c>
      <c r="AM316" s="25"/>
      <c r="AN316" s="25"/>
      <c r="AO316" s="25"/>
      <c r="AP316" s="25"/>
      <c r="AQ316" s="25"/>
      <c r="AR316" s="25">
        <v>1</v>
      </c>
      <c r="AS316" s="25"/>
    </row>
    <row r="317" spans="2:45" x14ac:dyDescent="0.25">
      <c r="B317" s="33" t="s">
        <v>49</v>
      </c>
      <c r="C317" s="16">
        <v>46</v>
      </c>
      <c r="D317" s="16">
        <v>0</v>
      </c>
      <c r="E317" s="33">
        <v>46</v>
      </c>
      <c r="G317" s="12"/>
      <c r="H317" s="12"/>
      <c r="I317" s="12"/>
      <c r="J317" s="12"/>
      <c r="K317" s="12"/>
      <c r="L317" s="12"/>
      <c r="AL317" s="15" t="s">
        <v>398</v>
      </c>
      <c r="AM317" s="50"/>
      <c r="AN317" s="50"/>
      <c r="AO317" s="50"/>
      <c r="AP317" s="50"/>
      <c r="AQ317" s="50"/>
      <c r="AR317" s="50"/>
      <c r="AS317" s="50">
        <v>38</v>
      </c>
    </row>
    <row r="318" spans="2:45" x14ac:dyDescent="0.25">
      <c r="B318" s="33" t="s">
        <v>50</v>
      </c>
      <c r="C318" s="16">
        <v>36</v>
      </c>
      <c r="D318" s="16">
        <v>0</v>
      </c>
      <c r="E318" s="33">
        <v>36</v>
      </c>
    </row>
    <row r="319" spans="2:45" ht="30" x14ac:dyDescent="0.25">
      <c r="B319" s="109" t="s">
        <v>366</v>
      </c>
      <c r="C319" s="79">
        <v>30</v>
      </c>
      <c r="D319" s="79">
        <f>C319*100/77</f>
        <v>38.961038961038959</v>
      </c>
      <c r="E319" s="352">
        <v>77</v>
      </c>
    </row>
    <row r="320" spans="2:45" ht="30" x14ac:dyDescent="0.25">
      <c r="B320" s="109" t="s">
        <v>367</v>
      </c>
      <c r="C320" s="79">
        <v>27</v>
      </c>
      <c r="D320" s="79">
        <f>C320*100/77</f>
        <v>35.064935064935064</v>
      </c>
      <c r="E320" s="353"/>
    </row>
    <row r="321" spans="2:10" ht="30" x14ac:dyDescent="0.25">
      <c r="B321" s="109" t="s">
        <v>368</v>
      </c>
      <c r="C321" s="79">
        <v>20</v>
      </c>
      <c r="D321" s="79">
        <f>C321*100/77</f>
        <v>25.974025974025974</v>
      </c>
      <c r="E321" s="354"/>
    </row>
    <row r="325" spans="2:10" ht="15.75" thickBot="1" x14ac:dyDescent="0.3">
      <c r="B325" s="323" t="s">
        <v>162</v>
      </c>
      <c r="C325" s="268"/>
      <c r="D325" s="268"/>
      <c r="E325" s="268"/>
      <c r="F325" s="268"/>
      <c r="G325" s="268"/>
      <c r="H325" s="268"/>
      <c r="I325" s="268"/>
    </row>
    <row r="326" spans="2:10" ht="22.5" customHeight="1" x14ac:dyDescent="0.25">
      <c r="B326" s="1" t="s">
        <v>1</v>
      </c>
      <c r="C326" s="2" t="s">
        <v>84</v>
      </c>
      <c r="D326" s="2" t="s">
        <v>6</v>
      </c>
      <c r="E326" s="2" t="s">
        <v>163</v>
      </c>
      <c r="F326" s="2" t="s">
        <v>164</v>
      </c>
      <c r="G326" s="2" t="s">
        <v>7</v>
      </c>
      <c r="H326" s="2" t="s">
        <v>165</v>
      </c>
      <c r="I326" s="2" t="s">
        <v>100</v>
      </c>
    </row>
    <row r="327" spans="2:10" x14ac:dyDescent="0.25">
      <c r="B327" s="4" t="s">
        <v>15</v>
      </c>
      <c r="C327" s="5">
        <v>30</v>
      </c>
      <c r="D327" s="5">
        <v>14</v>
      </c>
      <c r="E327" s="5">
        <v>2</v>
      </c>
      <c r="F327" s="5">
        <v>316</v>
      </c>
      <c r="G327" s="5">
        <v>8</v>
      </c>
      <c r="H327" s="5">
        <v>14</v>
      </c>
      <c r="I327" s="5">
        <v>26</v>
      </c>
    </row>
    <row r="328" spans="2:10" x14ac:dyDescent="0.25">
      <c r="B328" s="4" t="s">
        <v>16</v>
      </c>
      <c r="C328" s="5">
        <v>27</v>
      </c>
      <c r="D328" s="5">
        <v>14</v>
      </c>
      <c r="E328" s="5">
        <v>2</v>
      </c>
      <c r="F328" s="5">
        <v>411</v>
      </c>
      <c r="G328" s="5">
        <v>5</v>
      </c>
      <c r="H328" s="5">
        <v>18</v>
      </c>
      <c r="I328" s="5">
        <v>22</v>
      </c>
    </row>
    <row r="329" spans="2:10" x14ac:dyDescent="0.25">
      <c r="B329" s="4" t="s">
        <v>17</v>
      </c>
      <c r="C329" s="5">
        <v>21</v>
      </c>
      <c r="D329" s="5">
        <v>13</v>
      </c>
      <c r="E329" s="5">
        <v>0</v>
      </c>
      <c r="F329" s="5">
        <v>210</v>
      </c>
      <c r="G329" s="5">
        <v>3</v>
      </c>
      <c r="H329" s="5">
        <v>3</v>
      </c>
      <c r="I329" s="5">
        <v>21</v>
      </c>
    </row>
    <row r="330" spans="2:10" ht="15.75" thickBot="1" x14ac:dyDescent="0.3">
      <c r="B330" s="4" t="s">
        <v>18</v>
      </c>
      <c r="C330" s="69">
        <v>22</v>
      </c>
      <c r="D330" s="69">
        <v>7</v>
      </c>
      <c r="E330" s="69">
        <v>0</v>
      </c>
      <c r="F330" s="69">
        <v>22</v>
      </c>
      <c r="G330" s="69">
        <v>10</v>
      </c>
      <c r="H330" s="69">
        <v>2</v>
      </c>
      <c r="I330" s="69">
        <v>14</v>
      </c>
    </row>
    <row r="331" spans="2:10" x14ac:dyDescent="0.25">
      <c r="B331" s="89" t="s">
        <v>430</v>
      </c>
      <c r="C331">
        <f>SUM(C327:C330)</f>
        <v>100</v>
      </c>
      <c r="D331">
        <f t="shared" ref="D331:I331" si="30">SUM(D327:D330)</f>
        <v>48</v>
      </c>
      <c r="E331">
        <f t="shared" si="30"/>
        <v>4</v>
      </c>
      <c r="F331">
        <f t="shared" si="30"/>
        <v>959</v>
      </c>
      <c r="G331">
        <f t="shared" si="30"/>
        <v>26</v>
      </c>
      <c r="H331">
        <f t="shared" si="30"/>
        <v>37</v>
      </c>
      <c r="I331">
        <f t="shared" si="30"/>
        <v>83</v>
      </c>
      <c r="J331" s="86">
        <v>1256</v>
      </c>
    </row>
    <row r="334" spans="2:10" x14ac:dyDescent="0.25">
      <c r="J334" s="95"/>
    </row>
  </sheetData>
  <mergeCells count="238">
    <mergeCell ref="M190:M192"/>
    <mergeCell ref="B204:B206"/>
    <mergeCell ref="B207:B209"/>
    <mergeCell ref="B210:B212"/>
    <mergeCell ref="B213:B215"/>
    <mergeCell ref="BE182:BG182"/>
    <mergeCell ref="BF183:BG183"/>
    <mergeCell ref="A1:K1"/>
    <mergeCell ref="AD1:AT1"/>
    <mergeCell ref="B3:K3"/>
    <mergeCell ref="AD3:AE3"/>
    <mergeCell ref="M3:V3"/>
    <mergeCell ref="B29:B34"/>
    <mergeCell ref="C29:H29"/>
    <mergeCell ref="AD33:AH33"/>
    <mergeCell ref="P15:Q15"/>
    <mergeCell ref="AJ19:AM19"/>
    <mergeCell ref="AD19:AF19"/>
    <mergeCell ref="AG3:AH3"/>
    <mergeCell ref="AJ3:AM3"/>
    <mergeCell ref="AD45:AE45"/>
    <mergeCell ref="AE53:AE55"/>
    <mergeCell ref="AD115:AJ115"/>
    <mergeCell ref="AP115:AV115"/>
    <mergeCell ref="BH3:BM3"/>
    <mergeCell ref="B15:D15"/>
    <mergeCell ref="G15:I15"/>
    <mergeCell ref="L15:M15"/>
    <mergeCell ref="AP19:AT19"/>
    <mergeCell ref="AE56:AE58"/>
    <mergeCell ref="B63:M63"/>
    <mergeCell ref="AG63:AT63"/>
    <mergeCell ref="AP3:AV3"/>
    <mergeCell ref="AX3:AZ3"/>
    <mergeCell ref="AQ33:AY33"/>
    <mergeCell ref="AW66:AZ66"/>
    <mergeCell ref="B85:F85"/>
    <mergeCell ref="H85:N85"/>
    <mergeCell ref="P85:S85"/>
    <mergeCell ref="AD85:AJ85"/>
    <mergeCell ref="L115:T115"/>
    <mergeCell ref="K100:T100"/>
    <mergeCell ref="G66:K66"/>
    <mergeCell ref="M66:O66"/>
    <mergeCell ref="T66:V66"/>
    <mergeCell ref="AH66:AO66"/>
    <mergeCell ref="AQ66:AU66"/>
    <mergeCell ref="B100:H100"/>
    <mergeCell ref="AD100:AH100"/>
    <mergeCell ref="A66:C66"/>
    <mergeCell ref="B115:I115"/>
    <mergeCell ref="AC66:AE66"/>
    <mergeCell ref="AP85:AV85"/>
    <mergeCell ref="AP100:BE100"/>
    <mergeCell ref="AD182:AF182"/>
    <mergeCell ref="AI182:AK182"/>
    <mergeCell ref="AE183:AF183"/>
    <mergeCell ref="J184:K184"/>
    <mergeCell ref="N187:N189"/>
    <mergeCell ref="M184:M186"/>
    <mergeCell ref="M187:M189"/>
    <mergeCell ref="AS131:AT131"/>
    <mergeCell ref="AV131:AW131"/>
    <mergeCell ref="AE136:AE138"/>
    <mergeCell ref="AE142:AE144"/>
    <mergeCell ref="C179:P179"/>
    <mergeCell ref="AF179:AS179"/>
    <mergeCell ref="B131:C131"/>
    <mergeCell ref="AD131:AE131"/>
    <mergeCell ref="AH131:AI131"/>
    <mergeCell ref="AP131:AQ131"/>
    <mergeCell ref="F131:I131"/>
    <mergeCell ref="B150:N150"/>
    <mergeCell ref="K131:W131"/>
    <mergeCell ref="R189:T189"/>
    <mergeCell ref="AO184:AO186"/>
    <mergeCell ref="AP184:AP186"/>
    <mergeCell ref="R210:R212"/>
    <mergeCell ref="B182:E182"/>
    <mergeCell ref="C213:C215"/>
    <mergeCell ref="D213:D215"/>
    <mergeCell ref="E213:E215"/>
    <mergeCell ref="F213:F215"/>
    <mergeCell ref="G213:G215"/>
    <mergeCell ref="I207:I209"/>
    <mergeCell ref="J207:J209"/>
    <mergeCell ref="K207:K209"/>
    <mergeCell ref="H213:H215"/>
    <mergeCell ref="I213:I215"/>
    <mergeCell ref="J213:J215"/>
    <mergeCell ref="K213:K215"/>
    <mergeCell ref="C204:C206"/>
    <mergeCell ref="D204:D206"/>
    <mergeCell ref="E204:E206"/>
    <mergeCell ref="F204:F206"/>
    <mergeCell ref="G204:G206"/>
    <mergeCell ref="H204:H206"/>
    <mergeCell ref="O187:O189"/>
    <mergeCell ref="G182:K182"/>
    <mergeCell ref="M182:O182"/>
    <mergeCell ref="Q182:T182"/>
    <mergeCell ref="R223:R225"/>
    <mergeCell ref="T235:U235"/>
    <mergeCell ref="T221:X221"/>
    <mergeCell ref="V222:X222"/>
    <mergeCell ref="J226:J228"/>
    <mergeCell ref="L207:L209"/>
    <mergeCell ref="C210:C212"/>
    <mergeCell ref="D210:D212"/>
    <mergeCell ref="E210:E212"/>
    <mergeCell ref="F210:F212"/>
    <mergeCell ref="G210:G212"/>
    <mergeCell ref="H210:H212"/>
    <mergeCell ref="C207:C209"/>
    <mergeCell ref="D207:D209"/>
    <mergeCell ref="E207:E209"/>
    <mergeCell ref="F207:F209"/>
    <mergeCell ref="G207:G209"/>
    <mergeCell ref="H207:H209"/>
    <mergeCell ref="L213:L215"/>
    <mergeCell ref="R213:R215"/>
    <mergeCell ref="I210:I212"/>
    <mergeCell ref="J210:J212"/>
    <mergeCell ref="K210:K212"/>
    <mergeCell ref="L210:L212"/>
    <mergeCell ref="P260:Q260"/>
    <mergeCell ref="O307:Q307"/>
    <mergeCell ref="AE218:AG218"/>
    <mergeCell ref="B221:I221"/>
    <mergeCell ref="BM274:BU274"/>
    <mergeCell ref="B288:D288"/>
    <mergeCell ref="F288:L288"/>
    <mergeCell ref="C253:D253"/>
    <mergeCell ref="H253:I253"/>
    <mergeCell ref="N253:O253"/>
    <mergeCell ref="P253:Q253"/>
    <mergeCell ref="AF253:AG253"/>
    <mergeCell ref="B272:C272"/>
    <mergeCell ref="F272:G272"/>
    <mergeCell ref="J272:K272"/>
    <mergeCell ref="N272:O272"/>
    <mergeCell ref="R272:S272"/>
    <mergeCell ref="K221:R221"/>
    <mergeCell ref="L223:L225"/>
    <mergeCell ref="M223:M225"/>
    <mergeCell ref="N223:N225"/>
    <mergeCell ref="O223:O225"/>
    <mergeCell ref="P223:P225"/>
    <mergeCell ref="Q223:Q225"/>
    <mergeCell ref="N190:N192"/>
    <mergeCell ref="O190:O192"/>
    <mergeCell ref="B304:I304"/>
    <mergeCell ref="B307:E307"/>
    <mergeCell ref="AL307:AS307"/>
    <mergeCell ref="G307:L307"/>
    <mergeCell ref="AD292:AJ292"/>
    <mergeCell ref="AL292:AR292"/>
    <mergeCell ref="AE274:AG274"/>
    <mergeCell ref="AI248:AT248"/>
    <mergeCell ref="A250:I250"/>
    <mergeCell ref="B252:E252"/>
    <mergeCell ref="G252:J252"/>
    <mergeCell ref="M252:Q252"/>
    <mergeCell ref="AE252:AG252"/>
    <mergeCell ref="AJ252:AP252"/>
    <mergeCell ref="AS252:AU252"/>
    <mergeCell ref="E248:N248"/>
    <mergeCell ref="U253:V253"/>
    <mergeCell ref="T252:V252"/>
    <mergeCell ref="V261:Y261"/>
    <mergeCell ref="W262:X262"/>
    <mergeCell ref="N260:O260"/>
    <mergeCell ref="AO193:AO195"/>
    <mergeCell ref="AP193:AP195"/>
    <mergeCell ref="AW182:BA182"/>
    <mergeCell ref="I183:K183"/>
    <mergeCell ref="C308:D308"/>
    <mergeCell ref="E319:E321"/>
    <mergeCell ref="B325:I325"/>
    <mergeCell ref="R184:R186"/>
    <mergeCell ref="S184:S186"/>
    <mergeCell ref="T184:T186"/>
    <mergeCell ref="N184:N186"/>
    <mergeCell ref="O184:O186"/>
    <mergeCell ref="I204:I206"/>
    <mergeCell ref="J204:J206"/>
    <mergeCell ref="K204:K206"/>
    <mergeCell ref="L204:L206"/>
    <mergeCell ref="B202:L202"/>
    <mergeCell ref="Q202:S202"/>
    <mergeCell ref="M193:M195"/>
    <mergeCell ref="N193:N195"/>
    <mergeCell ref="O193:O195"/>
    <mergeCell ref="R193:R195"/>
    <mergeCell ref="S193:S195"/>
    <mergeCell ref="T193:T195"/>
    <mergeCell ref="AN182:AT182"/>
    <mergeCell ref="AS190:AS192"/>
    <mergeCell ref="AT190:AT192"/>
    <mergeCell ref="AT187:AT189"/>
    <mergeCell ref="AQ190:AQ192"/>
    <mergeCell ref="AR190:AR192"/>
    <mergeCell ref="AN184:AN186"/>
    <mergeCell ref="AN187:AN189"/>
    <mergeCell ref="AN190:AN192"/>
    <mergeCell ref="AO190:AO192"/>
    <mergeCell ref="AP190:AP192"/>
    <mergeCell ref="AQ184:AQ186"/>
    <mergeCell ref="AR184:AR186"/>
    <mergeCell ref="AS184:AS186"/>
    <mergeCell ref="AT184:AT186"/>
    <mergeCell ref="AQ187:AQ189"/>
    <mergeCell ref="AR187:AR189"/>
    <mergeCell ref="AS187:AS189"/>
    <mergeCell ref="AL274:AP274"/>
    <mergeCell ref="AO187:AO189"/>
    <mergeCell ref="AP187:AP189"/>
    <mergeCell ref="Q309:Q312"/>
    <mergeCell ref="AX252:AZ252"/>
    <mergeCell ref="AY253:AZ253"/>
    <mergeCell ref="L226:L228"/>
    <mergeCell ref="M226:M228"/>
    <mergeCell ref="N226:N228"/>
    <mergeCell ref="O226:O228"/>
    <mergeCell ref="P226:P228"/>
    <mergeCell ref="Q226:Q228"/>
    <mergeCell ref="R226:R228"/>
    <mergeCell ref="AS274:AX274"/>
    <mergeCell ref="AF226:AF228"/>
    <mergeCell ref="R190:R192"/>
    <mergeCell ref="S190:S192"/>
    <mergeCell ref="T190:T192"/>
    <mergeCell ref="AR193:AR195"/>
    <mergeCell ref="AS193:AS195"/>
    <mergeCell ref="AT193:AT195"/>
    <mergeCell ref="AD202:BA202"/>
    <mergeCell ref="AQ193:AQ195"/>
    <mergeCell ref="AN193:AN195"/>
  </mergeCells>
  <pageMargins left="0.7" right="0.7" top="0.75" bottom="0.75" header="0.3" footer="0.3"/>
  <pageSetup scale="10" fitToHeight="0" orientation="portrait" r:id="rId1"/>
  <rowBreaks count="3" manualBreakCount="3">
    <brk id="60" max="71" man="1"/>
    <brk id="177" max="71" man="1"/>
    <brk id="246" max="71" man="1"/>
  </rowBreaks>
  <colBreaks count="1" manualBreakCount="1">
    <brk id="28" max="29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335"/>
  <sheetViews>
    <sheetView topLeftCell="BB349" zoomScale="80" zoomScaleNormal="80" workbookViewId="0">
      <selection activeCell="BV387" sqref="BV387"/>
    </sheetView>
  </sheetViews>
  <sheetFormatPr baseColWidth="10" defaultRowHeight="15" x14ac:dyDescent="0.25"/>
  <cols>
    <col min="41" max="41" width="11.42578125" style="131"/>
  </cols>
  <sheetData>
    <row r="1" spans="7:55" ht="23.25" x14ac:dyDescent="0.35">
      <c r="AS1" s="382" t="s">
        <v>39</v>
      </c>
      <c r="AT1" s="382"/>
      <c r="AU1" s="382"/>
      <c r="AV1" s="382"/>
      <c r="AW1" s="382"/>
      <c r="AX1" s="382"/>
      <c r="AY1" s="382"/>
      <c r="AZ1" s="382"/>
      <c r="BA1" s="382"/>
      <c r="BB1" s="382"/>
      <c r="BC1" s="382"/>
    </row>
    <row r="3" spans="7:55" ht="23.25" x14ac:dyDescent="0.35">
      <c r="G3" s="326" t="s">
        <v>0</v>
      </c>
      <c r="H3" s="326"/>
      <c r="I3" s="326"/>
      <c r="J3" s="326"/>
      <c r="K3" s="326"/>
      <c r="L3" s="326"/>
      <c r="M3" s="326"/>
      <c r="N3" s="326"/>
    </row>
    <row r="91" spans="1:56" ht="15.75" thickBot="1" x14ac:dyDescent="0.3"/>
    <row r="92" spans="1:56" s="134" customFormat="1" ht="15.75" thickBot="1" x14ac:dyDescent="0.3">
      <c r="A92" s="133"/>
      <c r="AO92" s="132"/>
    </row>
    <row r="94" spans="1:56" ht="23.25" x14ac:dyDescent="0.35">
      <c r="AT94" s="384" t="s">
        <v>474</v>
      </c>
      <c r="AU94" s="384"/>
      <c r="AV94" s="384"/>
      <c r="AW94" s="384"/>
      <c r="AX94" s="384"/>
      <c r="AY94" s="384"/>
      <c r="AZ94" s="384"/>
      <c r="BA94" s="384"/>
      <c r="BB94" s="384"/>
      <c r="BC94" s="384"/>
      <c r="BD94" s="384"/>
    </row>
    <row r="95" spans="1:56" ht="23.25" x14ac:dyDescent="0.35">
      <c r="F95" s="383" t="s">
        <v>87</v>
      </c>
      <c r="G95" s="383"/>
      <c r="H95" s="383"/>
      <c r="I95" s="383"/>
      <c r="J95" s="383"/>
      <c r="K95" s="383"/>
      <c r="L95" s="383"/>
      <c r="M95" s="383"/>
      <c r="N95" s="383"/>
      <c r="O95" s="383"/>
      <c r="P95" s="383"/>
      <c r="Q95" s="383"/>
      <c r="R95" s="383"/>
      <c r="S95" s="383"/>
      <c r="T95" s="383"/>
      <c r="U95" s="383"/>
      <c r="V95" s="383"/>
      <c r="W95" s="383"/>
      <c r="X95" s="383"/>
      <c r="Y95" s="383"/>
    </row>
    <row r="258" spans="1:54" ht="15.75" thickBot="1" x14ac:dyDescent="0.3"/>
    <row r="259" spans="1:54" s="134" customFormat="1" ht="15.75" thickBot="1" x14ac:dyDescent="0.3">
      <c r="A259" s="133"/>
      <c r="AO259" s="132"/>
    </row>
    <row r="261" spans="1:54" ht="23.25" x14ac:dyDescent="0.35">
      <c r="F261" s="385" t="s">
        <v>116</v>
      </c>
      <c r="G261" s="385"/>
      <c r="H261" s="385"/>
      <c r="I261" s="385"/>
      <c r="J261" s="385"/>
      <c r="K261" s="385"/>
      <c r="L261" s="385"/>
      <c r="M261" s="385"/>
      <c r="N261" s="385"/>
      <c r="O261" s="385"/>
      <c r="P261" s="385"/>
      <c r="Q261" s="385"/>
      <c r="R261" s="385"/>
      <c r="S261" s="385"/>
      <c r="T261" s="385"/>
      <c r="U261" s="385"/>
      <c r="V261" s="385"/>
      <c r="AS261" s="386" t="s">
        <v>505</v>
      </c>
      <c r="AT261" s="386"/>
      <c r="AU261" s="386"/>
      <c r="AV261" s="386"/>
      <c r="AW261" s="386"/>
      <c r="AX261" s="386"/>
      <c r="AY261" s="386"/>
      <c r="AZ261" s="386"/>
      <c r="BA261" s="386"/>
      <c r="BB261" s="386"/>
    </row>
    <row r="331" spans="1:53" ht="15.75" thickBot="1" x14ac:dyDescent="0.3"/>
    <row r="332" spans="1:53" s="134" customFormat="1" ht="15.75" thickBot="1" x14ac:dyDescent="0.3">
      <c r="A332" s="133"/>
      <c r="AO332" s="132"/>
    </row>
    <row r="334" spans="1:53" x14ac:dyDescent="0.25">
      <c r="H334" s="380" t="s">
        <v>519</v>
      </c>
      <c r="I334" s="380"/>
      <c r="J334" s="380"/>
      <c r="K334" s="380"/>
      <c r="L334" s="380"/>
      <c r="M334" s="380"/>
      <c r="N334" s="380"/>
      <c r="O334" s="380"/>
      <c r="P334" s="380"/>
      <c r="Q334" s="380"/>
      <c r="R334" s="380"/>
      <c r="S334" s="380"/>
      <c r="T334" s="380"/>
      <c r="AU334" s="381" t="s">
        <v>521</v>
      </c>
      <c r="AV334" s="381"/>
      <c r="AW334" s="381"/>
      <c r="AX334" s="381"/>
      <c r="AY334" s="381"/>
      <c r="AZ334" s="381"/>
      <c r="BA334" s="381"/>
    </row>
    <row r="335" spans="1:53" x14ac:dyDescent="0.25">
      <c r="H335" s="380"/>
      <c r="I335" s="380"/>
      <c r="J335" s="380"/>
      <c r="K335" s="380"/>
      <c r="L335" s="380"/>
      <c r="M335" s="380"/>
      <c r="N335" s="380"/>
      <c r="O335" s="380"/>
      <c r="P335" s="380"/>
      <c r="Q335" s="380"/>
      <c r="R335" s="380"/>
      <c r="S335" s="380"/>
      <c r="T335" s="380"/>
      <c r="AU335" s="381"/>
      <c r="AV335" s="381"/>
      <c r="AW335" s="381"/>
      <c r="AX335" s="381"/>
      <c r="AY335" s="381"/>
      <c r="AZ335" s="381"/>
      <c r="BA335" s="381"/>
    </row>
  </sheetData>
  <mergeCells count="8">
    <mergeCell ref="H334:T335"/>
    <mergeCell ref="AU334:BA335"/>
    <mergeCell ref="G3:N3"/>
    <mergeCell ref="AS1:BC1"/>
    <mergeCell ref="F95:Y95"/>
    <mergeCell ref="AT94:BD94"/>
    <mergeCell ref="F261:V261"/>
    <mergeCell ref="AS261:BB26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view="pageBreakPreview" zoomScaleNormal="130" zoomScaleSheetLayoutView="100" workbookViewId="0">
      <selection activeCell="D17" sqref="D17:D18"/>
    </sheetView>
  </sheetViews>
  <sheetFormatPr baseColWidth="10" defaultRowHeight="15" x14ac:dyDescent="0.25"/>
  <sheetData>
    <row r="1" spans="1:14" ht="15.75" thickBot="1" x14ac:dyDescent="0.3">
      <c r="A1" s="309" t="s">
        <v>479</v>
      </c>
      <c r="B1" s="310"/>
      <c r="C1" s="310"/>
      <c r="D1" s="310"/>
      <c r="E1" s="310"/>
      <c r="F1" s="310"/>
      <c r="G1" s="310"/>
      <c r="H1" s="310"/>
      <c r="I1" s="310"/>
      <c r="J1" s="311"/>
    </row>
    <row r="2" spans="1:14" ht="38.25" x14ac:dyDescent="0.25">
      <c r="A2" s="1" t="s">
        <v>1</v>
      </c>
      <c r="B2" s="2" t="s">
        <v>2</v>
      </c>
      <c r="C2" s="2" t="s">
        <v>3</v>
      </c>
      <c r="D2" s="2" t="s">
        <v>4</v>
      </c>
      <c r="E2" s="160" t="s">
        <v>477</v>
      </c>
      <c r="F2" s="160" t="s">
        <v>478</v>
      </c>
      <c r="G2" s="2" t="s">
        <v>7</v>
      </c>
      <c r="H2" s="2" t="s">
        <v>8</v>
      </c>
      <c r="I2" s="2" t="s">
        <v>9</v>
      </c>
      <c r="J2" s="3" t="s">
        <v>10</v>
      </c>
    </row>
    <row r="3" spans="1:14" x14ac:dyDescent="0.25">
      <c r="A3" s="4" t="s">
        <v>15</v>
      </c>
      <c r="B3" s="5">
        <v>883</v>
      </c>
      <c r="C3" s="5">
        <v>411</v>
      </c>
      <c r="D3" s="5">
        <v>278</v>
      </c>
      <c r="E3" s="5">
        <v>440</v>
      </c>
      <c r="F3" s="5">
        <v>117</v>
      </c>
      <c r="G3" s="5">
        <v>688</v>
      </c>
      <c r="H3" s="5">
        <v>290</v>
      </c>
      <c r="I3" s="7">
        <v>2820</v>
      </c>
      <c r="J3" s="6">
        <v>186</v>
      </c>
      <c r="K3" s="388" t="s">
        <v>603</v>
      </c>
    </row>
    <row r="4" spans="1:14" x14ac:dyDescent="0.25">
      <c r="A4" s="4" t="s">
        <v>16</v>
      </c>
      <c r="B4" s="5">
        <v>642</v>
      </c>
      <c r="C4" s="5">
        <v>498</v>
      </c>
      <c r="D4" s="5">
        <v>289</v>
      </c>
      <c r="E4" s="5">
        <v>422</v>
      </c>
      <c r="F4" s="5">
        <v>135</v>
      </c>
      <c r="G4" s="5">
        <v>556</v>
      </c>
      <c r="H4" s="5">
        <v>728</v>
      </c>
      <c r="I4" s="7">
        <v>2900</v>
      </c>
      <c r="J4" s="6">
        <v>172</v>
      </c>
      <c r="K4" s="388"/>
    </row>
    <row r="5" spans="1:14" x14ac:dyDescent="0.25">
      <c r="A5" s="4" t="s">
        <v>17</v>
      </c>
      <c r="B5" s="5">
        <v>769</v>
      </c>
      <c r="C5" s="5">
        <v>271</v>
      </c>
      <c r="D5" s="5">
        <v>278</v>
      </c>
      <c r="E5" s="5">
        <v>412</v>
      </c>
      <c r="F5" s="5">
        <v>122</v>
      </c>
      <c r="G5" s="5">
        <v>621</v>
      </c>
      <c r="H5" s="5">
        <v>765</v>
      </c>
      <c r="I5" s="7">
        <v>1563</v>
      </c>
      <c r="J5" s="6">
        <v>191</v>
      </c>
      <c r="K5" s="388"/>
    </row>
    <row r="6" spans="1:14" ht="15.75" thickBot="1" x14ac:dyDescent="0.3">
      <c r="A6" s="4" t="s">
        <v>18</v>
      </c>
      <c r="B6" s="69">
        <v>690</v>
      </c>
      <c r="C6" s="69">
        <v>77</v>
      </c>
      <c r="D6" s="69">
        <v>295</v>
      </c>
      <c r="E6" s="69">
        <v>344</v>
      </c>
      <c r="F6" s="69">
        <v>102</v>
      </c>
      <c r="G6" s="69">
        <v>821</v>
      </c>
      <c r="H6" s="69">
        <v>717</v>
      </c>
      <c r="I6" s="70">
        <v>1806</v>
      </c>
      <c r="J6" s="71">
        <v>266</v>
      </c>
      <c r="K6" s="388"/>
    </row>
    <row r="7" spans="1:14" ht="18.75" x14ac:dyDescent="0.25">
      <c r="A7" s="163" t="s">
        <v>104</v>
      </c>
      <c r="B7" s="162">
        <f>SUM(B3:B6)</f>
        <v>2984</v>
      </c>
      <c r="C7" s="162">
        <f t="shared" ref="C7:J7" si="0">SUM(C3:C6)</f>
        <v>1257</v>
      </c>
      <c r="D7" s="162">
        <f t="shared" si="0"/>
        <v>1140</v>
      </c>
      <c r="E7" s="162">
        <f t="shared" si="0"/>
        <v>1618</v>
      </c>
      <c r="F7" s="162">
        <f t="shared" si="0"/>
        <v>476</v>
      </c>
      <c r="G7" s="162">
        <f t="shared" si="0"/>
        <v>2686</v>
      </c>
      <c r="H7" s="162">
        <f t="shared" si="0"/>
        <v>2500</v>
      </c>
      <c r="I7" s="162">
        <f t="shared" si="0"/>
        <v>9089</v>
      </c>
      <c r="J7" s="162">
        <f t="shared" si="0"/>
        <v>815</v>
      </c>
      <c r="K7" s="164" t="s">
        <v>476</v>
      </c>
      <c r="L7" s="242">
        <f>SUM(C7+D7,E7,F7,G7,H7,I7)</f>
        <v>18766</v>
      </c>
    </row>
    <row r="8" spans="1:14" x14ac:dyDescent="0.25">
      <c r="A8" s="4" t="s">
        <v>15</v>
      </c>
      <c r="B8" s="5">
        <v>883</v>
      </c>
      <c r="C8" s="5">
        <v>411</v>
      </c>
      <c r="D8" s="5">
        <v>278</v>
      </c>
      <c r="E8" s="5">
        <v>619</v>
      </c>
      <c r="F8" s="5">
        <v>269</v>
      </c>
      <c r="G8" s="5">
        <v>688</v>
      </c>
      <c r="H8" s="5">
        <v>290</v>
      </c>
      <c r="I8" s="7">
        <v>2820</v>
      </c>
      <c r="J8" s="6">
        <v>186</v>
      </c>
      <c r="K8" s="387" t="s">
        <v>604</v>
      </c>
    </row>
    <row r="9" spans="1:14" x14ac:dyDescent="0.25">
      <c r="A9" s="4" t="s">
        <v>16</v>
      </c>
      <c r="B9" s="5">
        <v>642</v>
      </c>
      <c r="C9" s="5">
        <v>498</v>
      </c>
      <c r="D9" s="5">
        <v>289</v>
      </c>
      <c r="E9" s="5">
        <v>558</v>
      </c>
      <c r="F9" s="5">
        <v>262</v>
      </c>
      <c r="G9" s="5">
        <v>556</v>
      </c>
      <c r="H9" s="5">
        <v>728</v>
      </c>
      <c r="I9" s="7">
        <v>2900</v>
      </c>
      <c r="J9" s="6">
        <v>172</v>
      </c>
      <c r="K9" s="387"/>
    </row>
    <row r="10" spans="1:14" x14ac:dyDescent="0.25">
      <c r="A10" s="4" t="s">
        <v>17</v>
      </c>
      <c r="B10" s="5">
        <v>769</v>
      </c>
      <c r="C10" s="5">
        <v>271</v>
      </c>
      <c r="D10" s="5">
        <v>278</v>
      </c>
      <c r="E10" s="5">
        <v>539</v>
      </c>
      <c r="F10" s="5">
        <v>311</v>
      </c>
      <c r="G10" s="5">
        <v>621</v>
      </c>
      <c r="H10" s="5">
        <v>765</v>
      </c>
      <c r="I10" s="7">
        <v>1563</v>
      </c>
      <c r="J10" s="6">
        <v>191</v>
      </c>
      <c r="K10" s="387"/>
    </row>
    <row r="11" spans="1:14" ht="15.75" thickBot="1" x14ac:dyDescent="0.3">
      <c r="A11" s="4" t="s">
        <v>18</v>
      </c>
      <c r="B11" s="69">
        <v>764</v>
      </c>
      <c r="C11" s="69">
        <v>393</v>
      </c>
      <c r="D11" s="69">
        <v>281</v>
      </c>
      <c r="E11" s="69">
        <v>572</v>
      </c>
      <c r="F11" s="69">
        <v>280</v>
      </c>
      <c r="G11" s="69">
        <v>621</v>
      </c>
      <c r="H11" s="69">
        <v>595</v>
      </c>
      <c r="I11" s="70">
        <v>2428</v>
      </c>
      <c r="J11" s="71">
        <v>183</v>
      </c>
      <c r="K11" s="161" t="s">
        <v>475</v>
      </c>
    </row>
    <row r="12" spans="1:14" ht="18.75" x14ac:dyDescent="0.3">
      <c r="B12" s="159">
        <f t="shared" ref="B12:J12" si="1">SUM(B8:B11)</f>
        <v>3058</v>
      </c>
      <c r="C12" s="159">
        <f t="shared" si="1"/>
        <v>1573</v>
      </c>
      <c r="D12" s="159">
        <f t="shared" si="1"/>
        <v>1126</v>
      </c>
      <c r="E12" s="159">
        <f t="shared" si="1"/>
        <v>2288</v>
      </c>
      <c r="F12" s="159">
        <f t="shared" si="1"/>
        <v>1122</v>
      </c>
      <c r="G12" s="159">
        <f t="shared" si="1"/>
        <v>2486</v>
      </c>
      <c r="H12" s="159">
        <f t="shared" si="1"/>
        <v>2378</v>
      </c>
      <c r="I12" s="159">
        <f t="shared" si="1"/>
        <v>9711</v>
      </c>
      <c r="J12" s="159">
        <f t="shared" si="1"/>
        <v>732</v>
      </c>
      <c r="K12" s="243">
        <v>24474</v>
      </c>
      <c r="L12">
        <v>20684</v>
      </c>
      <c r="M12">
        <v>5170</v>
      </c>
    </row>
    <row r="13" spans="1:14" x14ac:dyDescent="0.25">
      <c r="L13">
        <v>19111</v>
      </c>
      <c r="M13">
        <v>4777</v>
      </c>
      <c r="N13">
        <f>L13-M13</f>
        <v>14334</v>
      </c>
    </row>
    <row r="14" spans="1:14" x14ac:dyDescent="0.25">
      <c r="L14">
        <v>20628</v>
      </c>
      <c r="N14">
        <f>L14-M13</f>
        <v>15851</v>
      </c>
    </row>
    <row r="17" spans="7:10" x14ac:dyDescent="0.25">
      <c r="G17" t="s">
        <v>482</v>
      </c>
      <c r="H17" t="s">
        <v>483</v>
      </c>
      <c r="I17" t="s">
        <v>481</v>
      </c>
    </row>
    <row r="18" spans="7:10" x14ac:dyDescent="0.25">
      <c r="G18">
        <v>1274</v>
      </c>
      <c r="H18">
        <v>637</v>
      </c>
      <c r="I18" s="20">
        <f>G18+H18</f>
        <v>1911</v>
      </c>
      <c r="J18" t="s">
        <v>480</v>
      </c>
    </row>
  </sheetData>
  <mergeCells count="3">
    <mergeCell ref="A1:J1"/>
    <mergeCell ref="K8:K10"/>
    <mergeCell ref="K3:K6"/>
  </mergeCells>
  <pageMargins left="0.70866141732283472" right="0.70866141732283472" top="0.74803149606299213" bottom="0.74803149606299213" header="0.31496062992125984" footer="0.31496062992125984"/>
  <pageSetup scale="5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TABLAS </vt:lpstr>
      <vt:lpstr>GRAFICAS </vt:lpstr>
      <vt:lpstr>TABLAS-ANUAL</vt:lpstr>
      <vt:lpstr>GRAFICAS-ANUALES</vt:lpstr>
      <vt:lpstr>POA-24</vt:lpstr>
      <vt:lpstr>'GRAFICAS '!Área_de_impresión</vt:lpstr>
      <vt:lpstr>'POA-24'!Área_de_impresión</vt:lpstr>
      <vt:lpstr>'TABLAS '!Área_de_impresión</vt:lpstr>
      <vt:lpstr>'TABLAS-ANUAL'!Área_de_impresión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Instituto MM Municipal</cp:lastModifiedBy>
  <cp:lastPrinted>2024-01-22T21:16:33Z</cp:lastPrinted>
  <dcterms:created xsi:type="dcterms:W3CDTF">2023-09-29T16:46:48Z</dcterms:created>
  <dcterms:modified xsi:type="dcterms:W3CDTF">2024-07-23T21:35:45Z</dcterms:modified>
</cp:coreProperties>
</file>